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A7EA8C98-8C9D-49C3-BE7F-749CA4AA8BAD}" xr6:coauthVersionLast="40" xr6:coauthVersionMax="40" xr10:uidLastSave="{00000000-0000-0000-0000-000000000000}"/>
  <bookViews>
    <workbookView xWindow="0" yWindow="0" windowWidth="23040" windowHeight="9000" xr2:uid="{00000000-000D-0000-FFFF-FFFF00000000}"/>
  </bookViews>
  <sheets>
    <sheet name="Sheet1" sheetId="1" r:id="rId1"/>
    <sheet name="金马威-费用" sheetId="2" r:id="rId2"/>
    <sheet name="Sheet3" sheetId="3" r:id="rId3"/>
  </sheets>
  <definedNames>
    <definedName name="_xlnm._FilterDatabase" localSheetId="0" hidden="1">Sheet1!$A$2:$AG$39</definedName>
  </definedNames>
  <calcPr calcId="181029"/>
</workbook>
</file>

<file path=xl/calcChain.xml><?xml version="1.0" encoding="utf-8"?>
<calcChain xmlns="http://schemas.openxmlformats.org/spreadsheetml/2006/main">
  <c r="G23" i="1" l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I27" i="3" l="1"/>
  <c r="G26" i="3"/>
  <c r="F27" i="3"/>
  <c r="J27" i="3" s="1"/>
  <c r="F26" i="3"/>
  <c r="J26" i="3" s="1"/>
  <c r="K26" i="3" s="1"/>
  <c r="L26" i="3" s="1"/>
  <c r="J19" i="3"/>
  <c r="J20" i="3"/>
  <c r="J21" i="3"/>
  <c r="J22" i="3"/>
  <c r="J23" i="3"/>
  <c r="J24" i="3"/>
  <c r="J25" i="3"/>
  <c r="J18" i="3"/>
  <c r="G25" i="3"/>
  <c r="G19" i="3"/>
  <c r="G20" i="3"/>
  <c r="K20" i="3" s="1"/>
  <c r="L20" i="3" s="1"/>
  <c r="G21" i="3"/>
  <c r="K21" i="3" s="1"/>
  <c r="L21" i="3" s="1"/>
  <c r="G22" i="3"/>
  <c r="G23" i="3"/>
  <c r="G24" i="3"/>
  <c r="K24" i="3" s="1"/>
  <c r="L24" i="3" s="1"/>
  <c r="G18" i="3"/>
  <c r="K18" i="3" s="1"/>
  <c r="L18" i="3" s="1"/>
  <c r="K27" i="3" l="1"/>
  <c r="L27" i="3" s="1"/>
  <c r="K22" i="3"/>
  <c r="L22" i="3" s="1"/>
  <c r="K25" i="3"/>
  <c r="L25" i="3" s="1"/>
  <c r="K23" i="3"/>
  <c r="L23" i="3" s="1"/>
  <c r="K19" i="3"/>
  <c r="L19" i="3" s="1"/>
  <c r="G13" i="3" l="1"/>
  <c r="F13" i="3"/>
  <c r="E13" i="3"/>
  <c r="J12" i="3"/>
  <c r="H12" i="3"/>
  <c r="J11" i="3"/>
  <c r="I11" i="3"/>
  <c r="H11" i="3"/>
  <c r="J10" i="3"/>
  <c r="H10" i="3"/>
  <c r="J9" i="3"/>
  <c r="I9" i="3"/>
  <c r="H9" i="3"/>
  <c r="J8" i="3"/>
  <c r="I8" i="3"/>
  <c r="H8" i="3"/>
  <c r="J7" i="3"/>
  <c r="H7" i="3"/>
  <c r="J6" i="3"/>
  <c r="H6" i="3"/>
  <c r="J5" i="3"/>
  <c r="H5" i="3"/>
  <c r="K12" i="3" l="1"/>
  <c r="L12" i="3" s="1"/>
  <c r="K5" i="3"/>
  <c r="L5" i="3" s="1"/>
  <c r="K7" i="3"/>
  <c r="L7" i="3" s="1"/>
  <c r="K9" i="3"/>
  <c r="L9" i="3" s="1"/>
  <c r="M9" i="3" s="1"/>
  <c r="K11" i="3"/>
  <c r="L11" i="3" s="1"/>
  <c r="M11" i="3" s="1"/>
  <c r="K6" i="3"/>
  <c r="L6" i="3" s="1"/>
  <c r="K8" i="3"/>
  <c r="L8" i="3" s="1"/>
  <c r="M8" i="3" s="1"/>
  <c r="K10" i="3"/>
  <c r="L10" i="3" s="1"/>
  <c r="M10" i="3" s="1"/>
  <c r="G20" i="1"/>
  <c r="H20" i="1" s="1"/>
  <c r="G21" i="1"/>
  <c r="H21" i="1" s="1"/>
  <c r="G22" i="1"/>
  <c r="H22" i="1" s="1"/>
  <c r="N13" i="3" l="1"/>
  <c r="G19" i="1"/>
  <c r="H19" i="1" s="1"/>
  <c r="G17" i="1" l="1"/>
  <c r="H17" i="1" s="1"/>
  <c r="G18" i="1" l="1"/>
  <c r="H18" i="1" s="1"/>
  <c r="G16" i="1" l="1"/>
  <c r="H16" i="1" s="1"/>
  <c r="G15" i="1" l="1"/>
  <c r="H15" i="1" s="1"/>
  <c r="G14" i="1" l="1"/>
  <c r="H14" i="1" s="1"/>
  <c r="G10" i="1" l="1"/>
  <c r="H10" i="1" s="1"/>
  <c r="G11" i="1"/>
  <c r="H11" i="1" s="1"/>
  <c r="G12" i="1"/>
  <c r="H12" i="1" s="1"/>
  <c r="G13" i="1"/>
  <c r="H13" i="1" s="1"/>
  <c r="G9" i="1" l="1"/>
  <c r="H9" i="1" s="1"/>
  <c r="G8" i="1" l="1"/>
  <c r="H8" i="1" s="1"/>
  <c r="G7" i="1"/>
  <c r="H7" i="1" s="1"/>
  <c r="G5" i="1" l="1"/>
  <c r="H5" i="1" s="1"/>
  <c r="G6" i="1"/>
  <c r="H6" i="1" s="1"/>
  <c r="G4" i="1" l="1"/>
  <c r="H4" i="1" s="1"/>
  <c r="G3" i="1" l="1"/>
  <c r="H3" i="1" s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H26" i="2" s="1"/>
  <c r="G27" i="2"/>
  <c r="G28" i="2"/>
  <c r="G29" i="2"/>
  <c r="G30" i="2"/>
  <c r="G31" i="2"/>
  <c r="G32" i="2"/>
  <c r="G33" i="2"/>
  <c r="G34" i="2"/>
  <c r="H34" i="2" s="1"/>
  <c r="F15" i="2"/>
  <c r="F14" i="2"/>
  <c r="G2" i="2"/>
  <c r="F3" i="2"/>
  <c r="H3" i="2" s="1"/>
  <c r="F4" i="2"/>
  <c r="F5" i="2"/>
  <c r="F6" i="2"/>
  <c r="H6" i="2" s="1"/>
  <c r="F7" i="2"/>
  <c r="F8" i="2"/>
  <c r="F9" i="2"/>
  <c r="F10" i="2"/>
  <c r="F11" i="2"/>
  <c r="H11" i="2" s="1"/>
  <c r="F12" i="2"/>
  <c r="H12" i="2" s="1"/>
  <c r="F13" i="2"/>
  <c r="H13" i="2" s="1"/>
  <c r="F16" i="2"/>
  <c r="H16" i="2" s="1"/>
  <c r="F17" i="2"/>
  <c r="F18" i="2"/>
  <c r="F19" i="2"/>
  <c r="H19" i="2" s="1"/>
  <c r="F20" i="2"/>
  <c r="H20" i="2" s="1"/>
  <c r="F21" i="2"/>
  <c r="F22" i="2"/>
  <c r="F23" i="2"/>
  <c r="H23" i="2" s="1"/>
  <c r="F24" i="2"/>
  <c r="F25" i="2"/>
  <c r="F26" i="2"/>
  <c r="F27" i="2"/>
  <c r="H27" i="2" s="1"/>
  <c r="F28" i="2"/>
  <c r="H28" i="2" s="1"/>
  <c r="F29" i="2"/>
  <c r="F30" i="2"/>
  <c r="H30" i="2" s="1"/>
  <c r="F31" i="2"/>
  <c r="H31" i="2" s="1"/>
  <c r="F32" i="2"/>
  <c r="H32" i="2" s="1"/>
  <c r="F33" i="2"/>
  <c r="F34" i="2"/>
  <c r="F2" i="2"/>
  <c r="H2" i="2" s="1"/>
  <c r="H14" i="2" l="1"/>
  <c r="H10" i="2"/>
  <c r="H15" i="2"/>
  <c r="H22" i="2"/>
  <c r="H33" i="2"/>
  <c r="H29" i="2"/>
  <c r="H17" i="2"/>
  <c r="H35" i="2" s="1"/>
</calcChain>
</file>

<file path=xl/sharedStrings.xml><?xml version="1.0" encoding="utf-8"?>
<sst xmlns="http://schemas.openxmlformats.org/spreadsheetml/2006/main" count="808" uniqueCount="214">
  <si>
    <t>序号</t>
    <phoneticPr fontId="4" type="noConversion"/>
  </si>
  <si>
    <t>工程名称</t>
    <phoneticPr fontId="4" type="noConversion"/>
  </si>
  <si>
    <t>施工单位</t>
    <phoneticPr fontId="4" type="noConversion"/>
  </si>
  <si>
    <t>送审单位</t>
    <phoneticPr fontId="4" type="noConversion"/>
  </si>
  <si>
    <t>送审额</t>
    <phoneticPr fontId="4" type="noConversion"/>
  </si>
  <si>
    <t>审减额</t>
    <phoneticPr fontId="4" type="noConversion"/>
  </si>
  <si>
    <t>审减率</t>
    <phoneticPr fontId="4" type="noConversion"/>
  </si>
  <si>
    <t>审计事务所</t>
    <phoneticPr fontId="5" type="noConversion"/>
  </si>
  <si>
    <t>编号</t>
    <phoneticPr fontId="4" type="noConversion"/>
  </si>
  <si>
    <t>备注</t>
    <phoneticPr fontId="5" type="noConversion"/>
  </si>
  <si>
    <t>博学楼女儿墙、知行楼外墙修缮工程</t>
    <phoneticPr fontId="5" type="noConversion"/>
  </si>
  <si>
    <t>老干部活动中心电梯购置及安装工程</t>
    <phoneticPr fontId="5" type="noConversion"/>
  </si>
  <si>
    <t>羽毛球馆修缮工程</t>
    <phoneticPr fontId="5" type="noConversion"/>
  </si>
  <si>
    <t>游泳馆救生监控系统安装工程</t>
    <phoneticPr fontId="5" type="noConversion"/>
  </si>
  <si>
    <t>地下管网基础设施改造二期（一包）</t>
    <phoneticPr fontId="5" type="noConversion"/>
  </si>
  <si>
    <t>科研楼空调机组维修保养工程</t>
    <phoneticPr fontId="5" type="noConversion"/>
  </si>
  <si>
    <t>科研楼电梯机组维修保养工程</t>
    <phoneticPr fontId="5" type="noConversion"/>
  </si>
  <si>
    <t>宁远楼公共管理学院631教室外窗更换工程</t>
    <phoneticPr fontId="5" type="noConversion"/>
  </si>
  <si>
    <t>校舍房屋维修改造二期工程（清远楼公共区域维修）</t>
    <phoneticPr fontId="5" type="noConversion"/>
  </si>
  <si>
    <t>知行楼室外楼梯维修工程</t>
    <phoneticPr fontId="5" type="noConversion"/>
  </si>
  <si>
    <t>外电源工程</t>
    <phoneticPr fontId="5" type="noConversion"/>
  </si>
  <si>
    <t>校园公共卫生间改造工程</t>
    <phoneticPr fontId="5" type="noConversion"/>
  </si>
  <si>
    <t>校园环境综合整治工程（人行路面砖部分更换）</t>
    <phoneticPr fontId="5" type="noConversion"/>
  </si>
  <si>
    <t>高远楼七层教室、卫生间改造</t>
    <phoneticPr fontId="5" type="noConversion"/>
  </si>
  <si>
    <t>审定额</t>
    <phoneticPr fontId="4" type="noConversion"/>
  </si>
  <si>
    <t>清真食堂维修改造工程</t>
    <phoneticPr fontId="5" type="noConversion"/>
  </si>
  <si>
    <t>污水改造及雨废水收集利用工程进行了结算审计</t>
    <phoneticPr fontId="5" type="noConversion"/>
  </si>
  <si>
    <t>宁远楼地下一层东南角防水堵漏工程</t>
    <phoneticPr fontId="5" type="noConversion"/>
  </si>
  <si>
    <t>超市内装修消防改造工程</t>
    <phoneticPr fontId="5" type="noConversion"/>
  </si>
  <si>
    <t>全校视频监控改造交换机采购项目</t>
    <phoneticPr fontId="5" type="noConversion"/>
  </si>
  <si>
    <t>旧鼓楼大街小石桥胡同3号院燃油锅炉改造工程</t>
    <phoneticPr fontId="5" type="noConversion"/>
  </si>
  <si>
    <t>餐饮中心油烟净化器升级改造工程</t>
    <phoneticPr fontId="5" type="noConversion"/>
  </si>
  <si>
    <t>校友总会、基金会、校董会新办公室室内改造工程</t>
    <phoneticPr fontId="5" type="noConversion"/>
  </si>
  <si>
    <t>高远楼503教室综合布线采购合同</t>
    <phoneticPr fontId="5" type="noConversion"/>
  </si>
  <si>
    <t>诚信楼三层国际会议室装修工程</t>
    <phoneticPr fontId="5" type="noConversion"/>
  </si>
  <si>
    <t>留学生楼电增容三期工程</t>
    <phoneticPr fontId="5" type="noConversion"/>
  </si>
  <si>
    <t>全校视频监控改造项目</t>
    <phoneticPr fontId="5" type="noConversion"/>
  </si>
  <si>
    <t>安防基础设备设施购置项目</t>
    <phoneticPr fontId="5" type="noConversion"/>
  </si>
  <si>
    <t>留学生综合楼教育部用房装修</t>
    <phoneticPr fontId="5" type="noConversion"/>
  </si>
  <si>
    <t>中咨华源（北京）咨询有限公司</t>
    <phoneticPr fontId="5" type="noConversion"/>
  </si>
  <si>
    <t>继续教育学院高远楼七层教室及卫生间改造工程</t>
    <phoneticPr fontId="5" type="noConversion"/>
  </si>
  <si>
    <t>校园环境综合整治工程（部分人行道换面砖）</t>
    <phoneticPr fontId="5" type="noConversion"/>
  </si>
  <si>
    <t>校园环境综合整治工程</t>
    <phoneticPr fontId="5" type="noConversion"/>
  </si>
  <si>
    <t>学生宿舍更新（粉刷）工程</t>
    <phoneticPr fontId="5" type="noConversion"/>
  </si>
  <si>
    <t>智能交通管理系统工程</t>
    <phoneticPr fontId="5" type="noConversion"/>
  </si>
  <si>
    <t>名称</t>
  </si>
  <si>
    <t>送审金额（元）</t>
  </si>
  <si>
    <t>审定金额（元）</t>
  </si>
  <si>
    <t>审减额（元）</t>
  </si>
  <si>
    <t>备注</t>
  </si>
  <si>
    <t>效益费6%</t>
    <phoneticPr fontId="1" type="noConversion"/>
  </si>
  <si>
    <t>基本费2/1000</t>
    <phoneticPr fontId="1" type="noConversion"/>
  </si>
  <si>
    <t>序号</t>
    <phoneticPr fontId="1" type="noConversion"/>
  </si>
  <si>
    <t>合计</t>
    <phoneticPr fontId="1" type="noConversion"/>
  </si>
  <si>
    <t>中瑞华建工程项目管理（北京）有限公司</t>
    <phoneticPr fontId="5" type="noConversion"/>
  </si>
  <si>
    <t>北京泰德市政工程有限公司</t>
  </si>
  <si>
    <t>北京建磊国际装饰工程股份有限公司</t>
    <phoneticPr fontId="5" type="noConversion"/>
  </si>
  <si>
    <t>北京中天恒达工程咨询有限责任公司</t>
    <phoneticPr fontId="5" type="noConversion"/>
  </si>
  <si>
    <t>英语学院</t>
    <phoneticPr fontId="5" type="noConversion"/>
  </si>
  <si>
    <t>盛云科技有限公司</t>
    <phoneticPr fontId="5" type="noConversion"/>
  </si>
  <si>
    <t>中咨华源（北京）咨询有限公司</t>
    <phoneticPr fontId="5" type="noConversion"/>
  </si>
  <si>
    <t>中城建第五工程局集团有限公司</t>
    <phoneticPr fontId="5" type="noConversion"/>
  </si>
  <si>
    <t>资产处</t>
    <phoneticPr fontId="5" type="noConversion"/>
  </si>
  <si>
    <t>中瑞华建工程项目管理（北京）有限公司</t>
    <phoneticPr fontId="5" type="noConversion"/>
  </si>
  <si>
    <t>情人坡草坪绿化改造工程</t>
    <phoneticPr fontId="5" type="noConversion"/>
  </si>
  <si>
    <t>中瑞华建工程项目管理（北京）有限公司</t>
    <phoneticPr fontId="5" type="noConversion"/>
  </si>
  <si>
    <t>/</t>
    <phoneticPr fontId="5" type="noConversion"/>
  </si>
  <si>
    <t>后勤与基建处</t>
    <phoneticPr fontId="5" type="noConversion"/>
  </si>
  <si>
    <t>继续教育和远程教育学院</t>
  </si>
  <si>
    <t>/</t>
    <phoneticPr fontId="5" type="noConversion"/>
  </si>
  <si>
    <t>后勤与基建处</t>
    <phoneticPr fontId="5" type="noConversion"/>
  </si>
  <si>
    <t>北京城建集团有限责任公司</t>
    <phoneticPr fontId="5" type="noConversion"/>
  </si>
  <si>
    <t>预算</t>
    <phoneticPr fontId="5" type="noConversion"/>
  </si>
  <si>
    <t>/</t>
    <phoneticPr fontId="5" type="noConversion"/>
  </si>
  <si>
    <t>控制价</t>
    <phoneticPr fontId="5" type="noConversion"/>
  </si>
  <si>
    <t>后勤处</t>
    <phoneticPr fontId="5" type="noConversion"/>
  </si>
  <si>
    <t>基建处</t>
    <phoneticPr fontId="5" type="noConversion"/>
  </si>
  <si>
    <t>保卫处</t>
    <phoneticPr fontId="5" type="noConversion"/>
  </si>
  <si>
    <t>中联正安消防工程有限公司</t>
    <phoneticPr fontId="5" type="noConversion"/>
  </si>
  <si>
    <t>结算</t>
    <phoneticPr fontId="5" type="noConversion"/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</si>
  <si>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</t>
    </r>
    <r>
      <rPr>
        <sz val="14"/>
        <rFont val="宋体"/>
        <family val="3"/>
        <charset val="134"/>
      </rPr>
      <t>号</t>
    </r>
    <r>
      <rPr>
        <sz val="12"/>
        <color indexed="8"/>
        <rFont val="宋体"/>
        <family val="3"/>
        <charset val="134"/>
      </rPr>
      <t/>
    </r>
    <phoneticPr fontId="5" type="noConversion"/>
  </si>
  <si>
    <t>小石桥胡同3号院燃油锅炉改造工程</t>
    <phoneticPr fontId="5" type="noConversion"/>
  </si>
  <si>
    <t>校舍房屋维修改造二期工程（清远楼公共区域维修）</t>
    <phoneticPr fontId="5" type="noConversion"/>
  </si>
  <si>
    <t>博学楼713综合布线工程</t>
    <phoneticPr fontId="5" type="noConversion"/>
  </si>
  <si>
    <t>宁远楼及一食堂防水堵漏暑假抢修工程</t>
    <phoneticPr fontId="5" type="noConversion"/>
  </si>
  <si>
    <t>智能化二期</t>
    <phoneticPr fontId="5" type="noConversion"/>
  </si>
  <si>
    <t>地下管网基础设施改造二期（二包）工程</t>
    <phoneticPr fontId="5" type="noConversion"/>
  </si>
  <si>
    <t>周转房室内维修工程</t>
    <phoneticPr fontId="5" type="noConversion"/>
  </si>
  <si>
    <t>2018年毕业生房间粉刷工程</t>
    <phoneticPr fontId="5" type="noConversion"/>
  </si>
  <si>
    <t>一食堂一层装修改造工程</t>
    <phoneticPr fontId="5" type="noConversion"/>
  </si>
  <si>
    <t>科研楼11层屋顶维修工程</t>
    <phoneticPr fontId="5" type="noConversion"/>
  </si>
  <si>
    <t>绿化工程</t>
    <phoneticPr fontId="5" type="noConversion"/>
  </si>
  <si>
    <t>虹远楼等重点楼宇消防设施设备维护更换工程</t>
    <phoneticPr fontId="5" type="noConversion"/>
  </si>
  <si>
    <t>高远楼东侧一至六层卫生间改造工程</t>
    <phoneticPr fontId="5" type="noConversion"/>
  </si>
  <si>
    <t>2018修缮工程项目审计统计表</t>
    <phoneticPr fontId="5" type="noConversion"/>
  </si>
  <si>
    <t>/</t>
    <phoneticPr fontId="5" type="noConversion"/>
  </si>
  <si>
    <t>对外经济贸易大学零星工程工程造价咨询服务费申请明细表</t>
    <phoneticPr fontId="21" type="noConversion"/>
  </si>
  <si>
    <t>单位：元</t>
  </si>
  <si>
    <t>序号</t>
  </si>
  <si>
    <t>报告编号</t>
  </si>
  <si>
    <t>工程名称</t>
    <phoneticPr fontId="21" type="noConversion"/>
  </si>
  <si>
    <t>类别</t>
    <phoneticPr fontId="21" type="noConversion"/>
  </si>
  <si>
    <t>报审金额</t>
  </si>
  <si>
    <t>审定金额</t>
  </si>
  <si>
    <t>审减金额</t>
  </si>
  <si>
    <t>基础收费</t>
  </si>
  <si>
    <t>效益收费</t>
  </si>
  <si>
    <t>合计</t>
  </si>
  <si>
    <t>折扣</t>
  </si>
  <si>
    <t>服务费合计</t>
    <phoneticPr fontId="21" type="noConversion"/>
  </si>
  <si>
    <t>备注</t>
    <phoneticPr fontId="21" type="noConversion"/>
  </si>
  <si>
    <t>≤200</t>
  </si>
  <si>
    <t>200-500</t>
  </si>
  <si>
    <t>让利58%</t>
  </si>
  <si>
    <t>中咨审字【2017】-C076-001-RP-001</t>
  </si>
  <si>
    <t>对外经济贸易大学校门人行出入口门禁系统安装项目</t>
  </si>
  <si>
    <t>预算审核</t>
  </si>
  <si>
    <t>不足3000按3000计算</t>
    <phoneticPr fontId="21" type="noConversion"/>
  </si>
  <si>
    <t>中咨审字【2017】-C076-002-RP-001</t>
  </si>
  <si>
    <t>校舍防水及堵漏维修工程</t>
  </si>
  <si>
    <t>结算审核</t>
  </si>
  <si>
    <t>不足3000按3000计算</t>
    <phoneticPr fontId="4" type="noConversion"/>
  </si>
  <si>
    <t>中咨审字【2017】-C076-003-RP-001</t>
  </si>
  <si>
    <t>对外经贸大学九层装修工程</t>
  </si>
  <si>
    <t>中咨审字【2018】-C076-001-RP-002</t>
  </si>
  <si>
    <t>地下管网基础设施改造二期（二包）</t>
  </si>
  <si>
    <t>中咨审字【2018】-C076-001-RP-003</t>
  </si>
  <si>
    <t>智能化二期工程</t>
  </si>
  <si>
    <t>中咨审字【2018】-C076-001-RP-004</t>
  </si>
  <si>
    <t>对外经济贸易大学2018年毕业生房间粉刷工程</t>
  </si>
  <si>
    <t>控制价审核</t>
  </si>
  <si>
    <t>中咨审字【2018】-C076-001-RP-005</t>
  </si>
  <si>
    <t>对外经济贸易大学节能监管平台建设工程二期</t>
  </si>
  <si>
    <t>中咨审字【2018】-C076-001-RP-006</t>
  </si>
  <si>
    <t>高远楼509教室综合布线采购合同工程</t>
  </si>
  <si>
    <t>合计</t>
    <phoneticPr fontId="21" type="noConversion"/>
  </si>
  <si>
    <t>地下管网四期自来水工程</t>
    <phoneticPr fontId="5" type="noConversion"/>
  </si>
  <si>
    <t>校舍渗漏抢修与整体翻修工程</t>
    <phoneticPr fontId="5" type="noConversion"/>
  </si>
  <si>
    <t>节能监管平台建设工程二期</t>
    <phoneticPr fontId="5" type="noConversion"/>
  </si>
  <si>
    <t>中咨华源（北京）咨询有限公司</t>
    <phoneticPr fontId="5" type="noConversion"/>
  </si>
  <si>
    <t>中瑞华建工程项目管理（北京）有限公司</t>
    <phoneticPr fontId="5" type="noConversion"/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</si>
  <si>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</t>
    </r>
    <r>
      <rPr>
        <sz val="14"/>
        <rFont val="宋体"/>
        <family val="3"/>
        <charset val="134"/>
      </rPr>
      <t>号</t>
    </r>
    <r>
      <rPr>
        <sz val="12"/>
        <color indexed="8"/>
        <rFont val="宋体"/>
        <family val="3"/>
        <charset val="134"/>
      </rPr>
      <t/>
    </r>
    <phoneticPr fontId="5" type="noConversion"/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</si>
  <si>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3号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</si>
  <si>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4号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</si>
  <si>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5号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</si>
  <si>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6号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</si>
  <si>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7号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</si>
  <si>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8号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</si>
  <si>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9号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</si>
  <si>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10号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</si>
  <si>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11号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</si>
  <si>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12号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</si>
  <si>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13号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</si>
  <si>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14号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</si>
  <si>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15号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</si>
  <si>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16号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</si>
  <si>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17号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</si>
  <si>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18号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</si>
  <si>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19号</t>
    </r>
    <r>
      <rPr>
        <sz val="12"/>
        <color indexed="8"/>
        <rFont val="宋体"/>
        <family val="3"/>
        <charset val="134"/>
      </rPr>
      <t/>
    </r>
  </si>
  <si>
    <t>小石桥胡同3号院燃油锅炉改造工程</t>
  </si>
  <si>
    <t>校舍房屋维修改造二期工程（清远楼公共区域维修）</t>
  </si>
  <si>
    <t>宁远楼及一食堂防水堵漏暑假抢修工程</t>
  </si>
  <si>
    <t>周转房室内维修工程</t>
  </si>
  <si>
    <t>情人坡草坪绿化改造工程</t>
  </si>
  <si>
    <t>虹远楼等重点楼宇消防设施设备维护更换工程</t>
  </si>
  <si>
    <t>地下管网四期自来水工程</t>
  </si>
  <si>
    <t>校舍渗漏抢修与整体翻修工程</t>
  </si>
  <si>
    <t>让利56%</t>
    <phoneticPr fontId="1" type="noConversion"/>
  </si>
  <si>
    <t>2018年情人坡草坪绿化改造及供热改造绿化恢复工程</t>
  </si>
  <si>
    <t>综合体育馆变配电工程</t>
  </si>
  <si>
    <t>500-2000</t>
    <phoneticPr fontId="1" type="noConversion"/>
  </si>
  <si>
    <t>不足3000按3001计算</t>
  </si>
  <si>
    <t>不足3000按3002计算</t>
  </si>
  <si>
    <t>不足3000按3003计算</t>
  </si>
  <si>
    <t>不足3000按3004计算</t>
  </si>
  <si>
    <t>不足3000按3005计算</t>
  </si>
  <si>
    <t>不足3000按3006计算</t>
  </si>
  <si>
    <t>不足3000按3007计算</t>
  </si>
  <si>
    <t>不足3000按3008计算</t>
  </si>
  <si>
    <t>序号</t>
    <phoneticPr fontId="1" type="noConversion"/>
  </si>
  <si>
    <t>中瑞华建</t>
    <phoneticPr fontId="1" type="noConversion"/>
  </si>
  <si>
    <t>中咨华源</t>
    <phoneticPr fontId="1" type="noConversion"/>
  </si>
  <si>
    <t>北京太阳宫园林绿化有限公司</t>
    <phoneticPr fontId="5" type="noConversion"/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</si>
  <si>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20号</t>
    </r>
    <r>
      <rPr>
        <sz val="12"/>
        <color indexed="8"/>
        <rFont val="宋体"/>
        <family val="3"/>
        <charset val="134"/>
      </rPr>
      <t/>
    </r>
  </si>
  <si>
    <t>情人坡草坪绿化改造及供热改造绿化恢复工程</t>
    <phoneticPr fontId="5" type="noConversion"/>
  </si>
  <si>
    <t>锅炉房及诚信楼燃气切线工程</t>
    <phoneticPr fontId="5" type="noConversion"/>
  </si>
  <si>
    <t>高远楼东侧一至六层卫生间改造工程</t>
    <phoneticPr fontId="5" type="noConversion"/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</si>
  <si>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21号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</si>
  <si>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22号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</si>
  <si>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23号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</si>
  <si>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24号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</si>
  <si>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25号</t>
    </r>
    <r>
      <rPr>
        <sz val="12"/>
        <color indexed="8"/>
        <rFont val="宋体"/>
        <family val="3"/>
        <charset val="134"/>
      </rPr>
      <t/>
    </r>
  </si>
  <si>
    <r>
      <rPr>
        <sz val="14"/>
        <rFont val="宋体"/>
        <family val="3"/>
        <charset val="134"/>
      </rPr>
      <t>基（修）字</t>
    </r>
    <r>
      <rPr>
        <sz val="14"/>
        <rFont val="Times New Roman"/>
        <family val="1"/>
      </rPr>
      <t>[2018]</t>
    </r>
    <r>
      <rPr>
        <sz val="14"/>
        <rFont val="宋体"/>
        <family val="3"/>
        <charset val="134"/>
      </rPr>
      <t>第</t>
    </r>
    <r>
      <rPr>
        <sz val="14"/>
        <rFont val="Times New Roman"/>
        <family val="1"/>
      </rPr>
      <t>26号</t>
    </r>
    <r>
      <rPr>
        <sz val="12"/>
        <color indexed="8"/>
        <rFont val="宋体"/>
        <family val="3"/>
        <charset val="134"/>
      </rPr>
      <t/>
    </r>
  </si>
  <si>
    <t>中瑞华建工程项目管理（北京）有限公司</t>
    <phoneticPr fontId="5" type="noConversion"/>
  </si>
  <si>
    <t>中瑞华建工程项目管理（北京）有限公司</t>
  </si>
  <si>
    <t>国际交流大厦二层校友总会办公室装修改造工程</t>
    <phoneticPr fontId="5" type="noConversion"/>
  </si>
  <si>
    <t>东大门电动平移门工程</t>
    <phoneticPr fontId="5" type="noConversion"/>
  </si>
  <si>
    <t>综合体育馆变配电工程</t>
    <phoneticPr fontId="5" type="noConversion"/>
  </si>
  <si>
    <t>毕业生房间粉刷工程</t>
    <phoneticPr fontId="5" type="noConversion"/>
  </si>
  <si>
    <t>北京中视天成建筑装饰工程有限公司</t>
    <phoneticPr fontId="5" type="noConversion"/>
  </si>
  <si>
    <t>江苏省国立建设发展有限公司北京分公司</t>
    <phoneticPr fontId="5" type="noConversion"/>
  </si>
  <si>
    <t>/</t>
    <phoneticPr fontId="5" type="noConversion"/>
  </si>
  <si>
    <t>万方建设集团</t>
    <phoneticPr fontId="5" type="noConversion"/>
  </si>
  <si>
    <t>后勤与基建处</t>
    <phoneticPr fontId="5" type="noConversion"/>
  </si>
  <si>
    <t>继续教育与远程教育学院</t>
    <phoneticPr fontId="5" type="noConversion"/>
  </si>
  <si>
    <t>校友总会</t>
    <phoneticPr fontId="5" type="noConversion"/>
  </si>
  <si>
    <t>江苏联宏智慧能源股份有限公司</t>
  </si>
  <si>
    <t>北京绿色苹果技术有限公司</t>
    <phoneticPr fontId="5" type="noConversion"/>
  </si>
  <si>
    <t>地下管网基础设施改造三期工程</t>
  </si>
  <si>
    <t>北京长江源市政工程有限公司</t>
  </si>
  <si>
    <t>高远楼509教室综合布线采购工程</t>
  </si>
  <si>
    <t>北京宝盈兴业科技有限公司</t>
  </si>
  <si>
    <t>结算</t>
    <phoneticPr fontId="5" type="noConversion"/>
  </si>
  <si>
    <t>北京大江昊泽电力工程有限公司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</si>
</sst>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#,##0.00_);[Red]\(#,##0.00\)"/>
    <numFmt numFmtId="177" formatCode="0.00_);[Red]\(0.00\)"/>
    <numFmt numFmtId="178" formatCode="0.0%"/>
  </numFmts>
  <fonts count="28">
    <font>
      <sz val="11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sz val="11"/>
      <color theme="1"/>
      <name val="新細明體"/>
      <family val="2"/>
      <charset val="134"/>
      <scheme val="minor"/>
    </font>
    <font>
      <b/>
      <sz val="11"/>
      <name val="新細明體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11"/>
      <name val="Times New Roman"/>
      <family val="1"/>
    </font>
    <font>
      <sz val="11"/>
      <name val="新細明體"/>
      <family val="3"/>
      <charset val="134"/>
      <scheme val="minor"/>
    </font>
    <font>
      <sz val="11"/>
      <color indexed="8"/>
      <name val="新細明體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Times New Roman"/>
      <family val="1"/>
    </font>
    <font>
      <sz val="16"/>
      <color theme="1"/>
      <name val="新細明體"/>
      <family val="2"/>
      <charset val="134"/>
      <scheme val="minor"/>
    </font>
    <font>
      <sz val="16"/>
      <color theme="1"/>
      <name val="新細明體"/>
      <family val="3"/>
      <charset val="134"/>
      <scheme val="minor"/>
    </font>
    <font>
      <b/>
      <sz val="14"/>
      <name val="新細明體"/>
      <family val="3"/>
      <charset val="134"/>
      <scheme val="minor"/>
    </font>
    <font>
      <sz val="14"/>
      <name val="新細明體"/>
      <family val="3"/>
      <charset val="134"/>
      <scheme val="minor"/>
    </font>
    <font>
      <sz val="14"/>
      <color indexed="8"/>
      <name val="新細明體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9"/>
      <color theme="1"/>
      <name val="新細明體"/>
      <family val="2"/>
      <charset val="134"/>
      <scheme val="minor"/>
    </font>
    <font>
      <b/>
      <sz val="18"/>
      <name val="新細明體"/>
      <family val="3"/>
      <charset val="134"/>
      <scheme val="minor"/>
    </font>
    <font>
      <sz val="9"/>
      <name val="幼圆"/>
      <family val="3"/>
      <charset val="134"/>
    </font>
    <font>
      <b/>
      <sz val="11"/>
      <color theme="1"/>
      <name val="新細明體"/>
      <family val="3"/>
      <charset val="134"/>
      <scheme val="minor"/>
    </font>
    <font>
      <sz val="10"/>
      <name val="新細明體"/>
      <family val="3"/>
      <charset val="134"/>
      <scheme val="minor"/>
    </font>
    <font>
      <sz val="11"/>
      <color theme="1"/>
      <name val="新細明體"/>
      <family val="3"/>
      <charset val="134"/>
      <scheme val="minor"/>
    </font>
    <font>
      <sz val="8"/>
      <name val="新細明體"/>
      <family val="3"/>
      <charset val="134"/>
      <scheme val="minor"/>
    </font>
    <font>
      <sz val="12"/>
      <color theme="1"/>
      <name val="楷体_GB2312"/>
      <family val="1"/>
      <charset val="134"/>
    </font>
    <font>
      <sz val="12"/>
      <color rgb="FF0D0D0D"/>
      <name val="楷体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/>
  </cellStyleXfs>
  <cellXfs count="79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0" fontId="8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3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0" applyNumberFormat="1" applyFont="1" applyBorder="1">
      <alignment vertical="center"/>
    </xf>
    <xf numFmtId="4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3" fontId="7" fillId="0" borderId="0" xfId="0" applyNumberFormat="1" applyFont="1">
      <alignment vertical="center"/>
    </xf>
    <xf numFmtId="43" fontId="7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center" vertical="center" wrapText="1"/>
    </xf>
    <xf numFmtId="10" fontId="15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" fontId="27" fillId="0" borderId="0" xfId="0" applyNumberFormat="1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</cellXfs>
  <cellStyles count="4">
    <cellStyle name="Normal" xfId="3" xr:uid="{00000000-0005-0000-0000-000000000000}"/>
    <cellStyle name="百分比" xfId="2" builtinId="5"/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6"/>
  <sheetViews>
    <sheetView tabSelected="1" topLeftCell="A23" workbookViewId="0">
      <selection activeCell="C34" sqref="C34"/>
    </sheetView>
  </sheetViews>
  <sheetFormatPr defaultRowHeight="15"/>
  <cols>
    <col min="1" max="1" width="5.75" style="7" bestFit="1" customWidth="1"/>
    <col min="2" max="2" width="36.5" style="7" customWidth="1"/>
    <col min="3" max="3" width="29.625" style="7" bestFit="1" customWidth="1"/>
    <col min="4" max="4" width="20.125" style="7" customWidth="1"/>
    <col min="5" max="5" width="19.75" style="7" customWidth="1"/>
    <col min="6" max="6" width="20.25" style="7" bestFit="1" customWidth="1"/>
    <col min="7" max="7" width="18.875" style="7" bestFit="1" customWidth="1"/>
    <col min="8" max="8" width="12.25" style="7" customWidth="1"/>
    <col min="9" max="9" width="26.75" style="7" customWidth="1"/>
    <col min="10" max="10" width="18" style="7" customWidth="1"/>
    <col min="11" max="11" width="17.125" style="11" customWidth="1"/>
    <col min="34" max="16384" width="9" style="7"/>
  </cols>
  <sheetData>
    <row r="1" spans="1:33" customFormat="1" ht="30.75" customHeight="1">
      <c r="A1" s="60"/>
      <c r="B1" s="60"/>
      <c r="C1" s="61" t="s">
        <v>94</v>
      </c>
      <c r="D1" s="62"/>
      <c r="E1" s="62"/>
      <c r="F1" s="62"/>
      <c r="G1" s="62"/>
      <c r="H1" s="62"/>
      <c r="I1" s="60"/>
      <c r="J1" s="60"/>
      <c r="K1" s="63"/>
    </row>
    <row r="2" spans="1:33" s="19" customFormat="1" ht="39.6">
      <c r="A2" s="64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4" t="s">
        <v>24</v>
      </c>
      <c r="G2" s="65" t="s">
        <v>5</v>
      </c>
      <c r="H2" s="66" t="s">
        <v>6</v>
      </c>
      <c r="I2" s="64" t="s">
        <v>7</v>
      </c>
      <c r="J2" s="64" t="s">
        <v>8</v>
      </c>
      <c r="K2" s="67" t="s">
        <v>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6" customFormat="1" ht="39.6">
      <c r="A3" s="68">
        <v>1</v>
      </c>
      <c r="B3" s="69" t="s">
        <v>81</v>
      </c>
      <c r="C3" s="70" t="s">
        <v>55</v>
      </c>
      <c r="D3" s="70" t="s">
        <v>75</v>
      </c>
      <c r="E3" s="71">
        <v>1054166.67</v>
      </c>
      <c r="F3" s="71">
        <v>1034414.55</v>
      </c>
      <c r="G3" s="71">
        <f>E3-F3</f>
        <v>19752.119999999879</v>
      </c>
      <c r="H3" s="72">
        <f>G3/E3</f>
        <v>1.8737188873558182E-2</v>
      </c>
      <c r="I3" s="70" t="s">
        <v>54</v>
      </c>
      <c r="J3" s="73" t="s">
        <v>80</v>
      </c>
      <c r="K3" s="74" t="s">
        <v>79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39.6">
      <c r="A4" s="68">
        <v>2</v>
      </c>
      <c r="B4" s="69" t="s">
        <v>82</v>
      </c>
      <c r="C4" s="70" t="s">
        <v>56</v>
      </c>
      <c r="D4" s="70" t="s">
        <v>76</v>
      </c>
      <c r="E4" s="71">
        <v>933822.35</v>
      </c>
      <c r="F4" s="71">
        <v>899413.8</v>
      </c>
      <c r="G4" s="71">
        <f>E4-F4</f>
        <v>34408.54999999993</v>
      </c>
      <c r="H4" s="72">
        <f>G4/E4</f>
        <v>3.6846997718570272E-2</v>
      </c>
      <c r="I4" s="70" t="s">
        <v>54</v>
      </c>
      <c r="J4" s="73" t="s">
        <v>141</v>
      </c>
      <c r="K4" s="74" t="s">
        <v>79</v>
      </c>
    </row>
    <row r="5" spans="1:33" ht="39.6">
      <c r="A5" s="68">
        <v>3</v>
      </c>
      <c r="B5" s="69" t="s">
        <v>83</v>
      </c>
      <c r="C5" s="70" t="s">
        <v>207</v>
      </c>
      <c r="D5" s="70" t="s">
        <v>58</v>
      </c>
      <c r="E5" s="71">
        <v>77977</v>
      </c>
      <c r="F5" s="71">
        <v>77977</v>
      </c>
      <c r="G5" s="71">
        <f t="shared" ref="G5:G12" si="0">E5-F5</f>
        <v>0</v>
      </c>
      <c r="H5" s="72">
        <f t="shared" ref="H5:H12" si="1">G5/E5</f>
        <v>0</v>
      </c>
      <c r="I5" s="70" t="s">
        <v>57</v>
      </c>
      <c r="J5" s="73" t="s">
        <v>142</v>
      </c>
      <c r="K5" s="74" t="s">
        <v>79</v>
      </c>
    </row>
    <row r="6" spans="1:33" ht="39.6">
      <c r="A6" s="68">
        <v>4</v>
      </c>
      <c r="B6" s="69" t="s">
        <v>84</v>
      </c>
      <c r="C6" s="70" t="s">
        <v>66</v>
      </c>
      <c r="D6" s="70" t="s">
        <v>76</v>
      </c>
      <c r="E6" s="71">
        <v>214747.89</v>
      </c>
      <c r="F6" s="71">
        <v>185029.34</v>
      </c>
      <c r="G6" s="71">
        <f t="shared" si="0"/>
        <v>29718.550000000017</v>
      </c>
      <c r="H6" s="72">
        <f t="shared" si="1"/>
        <v>0.13838808846969353</v>
      </c>
      <c r="I6" s="70" t="s">
        <v>63</v>
      </c>
      <c r="J6" s="73" t="s">
        <v>143</v>
      </c>
      <c r="K6" s="75" t="s">
        <v>72</v>
      </c>
    </row>
    <row r="7" spans="1:33" ht="39.6">
      <c r="A7" s="68">
        <v>5</v>
      </c>
      <c r="B7" s="69" t="s">
        <v>85</v>
      </c>
      <c r="C7" s="70" t="s">
        <v>59</v>
      </c>
      <c r="D7" s="70" t="s">
        <v>76</v>
      </c>
      <c r="E7" s="71">
        <v>4107662.64</v>
      </c>
      <c r="F7" s="71">
        <v>4023563.25</v>
      </c>
      <c r="G7" s="71">
        <f t="shared" si="0"/>
        <v>84099.39000000013</v>
      </c>
      <c r="H7" s="72">
        <f t="shared" si="1"/>
        <v>2.047378214097936E-2</v>
      </c>
      <c r="I7" s="70" t="s">
        <v>60</v>
      </c>
      <c r="J7" s="73" t="s">
        <v>144</v>
      </c>
      <c r="K7" s="74" t="s">
        <v>79</v>
      </c>
    </row>
    <row r="8" spans="1:33" ht="39.6">
      <c r="A8" s="68">
        <v>6</v>
      </c>
      <c r="B8" s="69" t="s">
        <v>86</v>
      </c>
      <c r="C8" s="70" t="s">
        <v>61</v>
      </c>
      <c r="D8" s="70" t="s">
        <v>76</v>
      </c>
      <c r="E8" s="71">
        <v>2134405.02</v>
      </c>
      <c r="F8" s="71">
        <v>1972001.25</v>
      </c>
      <c r="G8" s="71">
        <f t="shared" si="0"/>
        <v>162403.77000000002</v>
      </c>
      <c r="H8" s="72">
        <f t="shared" si="1"/>
        <v>7.6088543869710354E-2</v>
      </c>
      <c r="I8" s="70" t="s">
        <v>60</v>
      </c>
      <c r="J8" s="73" t="s">
        <v>145</v>
      </c>
      <c r="K8" s="74" t="s">
        <v>79</v>
      </c>
    </row>
    <row r="9" spans="1:33" ht="39.6">
      <c r="A9" s="68">
        <v>7</v>
      </c>
      <c r="B9" s="69" t="s">
        <v>87</v>
      </c>
      <c r="C9" s="70" t="s">
        <v>73</v>
      </c>
      <c r="D9" s="70" t="s">
        <v>62</v>
      </c>
      <c r="E9" s="71">
        <v>148885.38</v>
      </c>
      <c r="F9" s="71">
        <v>140453.13</v>
      </c>
      <c r="G9" s="71">
        <f t="shared" si="0"/>
        <v>8432.25</v>
      </c>
      <c r="H9" s="72">
        <f t="shared" si="1"/>
        <v>5.6635849671740769E-2</v>
      </c>
      <c r="I9" s="70" t="s">
        <v>54</v>
      </c>
      <c r="J9" s="73" t="s">
        <v>146</v>
      </c>
      <c r="K9" s="75" t="s">
        <v>72</v>
      </c>
    </row>
    <row r="10" spans="1:33" ht="39.6">
      <c r="A10" s="68">
        <v>8</v>
      </c>
      <c r="B10" s="69" t="s">
        <v>88</v>
      </c>
      <c r="C10" s="70" t="s">
        <v>73</v>
      </c>
      <c r="D10" s="70" t="s">
        <v>75</v>
      </c>
      <c r="E10" s="71">
        <v>1273262.8700000001</v>
      </c>
      <c r="F10" s="71">
        <v>1204836.3</v>
      </c>
      <c r="G10" s="71">
        <f t="shared" si="0"/>
        <v>68426.570000000065</v>
      </c>
      <c r="H10" s="72">
        <f t="shared" si="1"/>
        <v>5.3741117888720075E-2</v>
      </c>
      <c r="I10" s="70" t="s">
        <v>39</v>
      </c>
      <c r="J10" s="73" t="s">
        <v>147</v>
      </c>
      <c r="K10" s="75" t="s">
        <v>74</v>
      </c>
    </row>
    <row r="11" spans="1:33" ht="39.6">
      <c r="A11" s="68">
        <v>9</v>
      </c>
      <c r="B11" s="69" t="s">
        <v>89</v>
      </c>
      <c r="C11" s="70" t="s">
        <v>73</v>
      </c>
      <c r="D11" s="70" t="s">
        <v>76</v>
      </c>
      <c r="E11" s="71">
        <v>1566196.43</v>
      </c>
      <c r="F11" s="71">
        <v>1714524.17</v>
      </c>
      <c r="G11" s="71">
        <f t="shared" si="0"/>
        <v>-148327.74</v>
      </c>
      <c r="H11" s="72">
        <f t="shared" si="1"/>
        <v>-9.4705706869731524E-2</v>
      </c>
      <c r="I11" s="70" t="s">
        <v>57</v>
      </c>
      <c r="J11" s="73" t="s">
        <v>148</v>
      </c>
      <c r="K11" s="75" t="s">
        <v>74</v>
      </c>
    </row>
    <row r="12" spans="1:33" ht="39.6">
      <c r="A12" s="68">
        <v>10</v>
      </c>
      <c r="B12" s="69" t="s">
        <v>90</v>
      </c>
      <c r="C12" s="70" t="s">
        <v>73</v>
      </c>
      <c r="D12" s="70" t="s">
        <v>76</v>
      </c>
      <c r="E12" s="71">
        <v>149756.44</v>
      </c>
      <c r="F12" s="71">
        <v>142654.06</v>
      </c>
      <c r="G12" s="71">
        <f t="shared" si="0"/>
        <v>7102.3800000000047</v>
      </c>
      <c r="H12" s="72">
        <f t="shared" si="1"/>
        <v>4.7426207514014121E-2</v>
      </c>
      <c r="I12" s="70" t="s">
        <v>57</v>
      </c>
      <c r="J12" s="73" t="s">
        <v>149</v>
      </c>
      <c r="K12" s="75" t="s">
        <v>72</v>
      </c>
    </row>
    <row r="13" spans="1:33" ht="39.6">
      <c r="A13" s="68">
        <v>11</v>
      </c>
      <c r="B13" s="69" t="s">
        <v>64</v>
      </c>
      <c r="C13" s="70" t="s">
        <v>66</v>
      </c>
      <c r="D13" s="70" t="s">
        <v>67</v>
      </c>
      <c r="E13" s="71">
        <v>516198.11</v>
      </c>
      <c r="F13" s="71">
        <v>536086.53</v>
      </c>
      <c r="G13" s="71">
        <f t="shared" ref="G13:G28" si="2">E13-F13</f>
        <v>-19888.420000000042</v>
      </c>
      <c r="H13" s="72">
        <f t="shared" ref="H13:H28" si="3">G13/E13</f>
        <v>-3.8528657146768792E-2</v>
      </c>
      <c r="I13" s="70" t="s">
        <v>65</v>
      </c>
      <c r="J13" s="73" t="s">
        <v>150</v>
      </c>
      <c r="K13" s="75" t="s">
        <v>74</v>
      </c>
    </row>
    <row r="14" spans="1:33" ht="39.6">
      <c r="A14" s="68">
        <v>12</v>
      </c>
      <c r="B14" s="69" t="s">
        <v>93</v>
      </c>
      <c r="C14" s="70" t="s">
        <v>69</v>
      </c>
      <c r="D14" s="70" t="s">
        <v>68</v>
      </c>
      <c r="E14" s="71">
        <v>1015628.29</v>
      </c>
      <c r="F14" s="71">
        <v>1021601.8</v>
      </c>
      <c r="G14" s="71">
        <f t="shared" si="2"/>
        <v>-5973.5100000000093</v>
      </c>
      <c r="H14" s="72">
        <f t="shared" si="3"/>
        <v>-5.8815907934191246E-3</v>
      </c>
      <c r="I14" s="70" t="s">
        <v>57</v>
      </c>
      <c r="J14" s="73" t="s">
        <v>151</v>
      </c>
      <c r="K14" s="75" t="s">
        <v>74</v>
      </c>
    </row>
    <row r="15" spans="1:33" ht="39.6">
      <c r="A15" s="68">
        <v>13</v>
      </c>
      <c r="B15" s="69" t="s">
        <v>208</v>
      </c>
      <c r="C15" s="70" t="s">
        <v>209</v>
      </c>
      <c r="D15" s="70" t="s">
        <v>70</v>
      </c>
      <c r="E15" s="71">
        <v>12264507.52</v>
      </c>
      <c r="F15" s="76">
        <v>12210963.5</v>
      </c>
      <c r="G15" s="71">
        <f t="shared" si="2"/>
        <v>53544.019999999553</v>
      </c>
      <c r="H15" s="72">
        <f t="shared" si="3"/>
        <v>4.3657700818955959E-3</v>
      </c>
      <c r="I15" s="70" t="s">
        <v>57</v>
      </c>
      <c r="J15" s="73" t="s">
        <v>152</v>
      </c>
      <c r="K15" s="75" t="s">
        <v>79</v>
      </c>
    </row>
    <row r="16" spans="1:33" ht="39.6">
      <c r="A16" s="68">
        <v>14</v>
      </c>
      <c r="B16" s="69" t="s">
        <v>91</v>
      </c>
      <c r="C16" s="70" t="s">
        <v>71</v>
      </c>
      <c r="D16" s="70" t="s">
        <v>67</v>
      </c>
      <c r="E16" s="71">
        <v>1179690.3799999999</v>
      </c>
      <c r="F16" s="71">
        <v>1157256.79</v>
      </c>
      <c r="G16" s="71">
        <f t="shared" si="2"/>
        <v>22433.589999999851</v>
      </c>
      <c r="H16" s="72">
        <f t="shared" si="3"/>
        <v>1.9016506687118913E-2</v>
      </c>
      <c r="I16" s="70" t="s">
        <v>57</v>
      </c>
      <c r="J16" s="73" t="s">
        <v>153</v>
      </c>
      <c r="K16" s="74" t="s">
        <v>79</v>
      </c>
    </row>
    <row r="17" spans="1:11" ht="39.6">
      <c r="A17" s="68">
        <v>15</v>
      </c>
      <c r="B17" s="69" t="s">
        <v>92</v>
      </c>
      <c r="C17" s="70" t="s">
        <v>78</v>
      </c>
      <c r="D17" s="70" t="s">
        <v>77</v>
      </c>
      <c r="E17" s="71">
        <v>354662.88</v>
      </c>
      <c r="F17" s="71">
        <v>349374.37</v>
      </c>
      <c r="G17" s="71">
        <f t="shared" si="2"/>
        <v>5288.5100000000093</v>
      </c>
      <c r="H17" s="72">
        <f t="shared" si="3"/>
        <v>1.4911371610133006E-2</v>
      </c>
      <c r="I17" s="70" t="s">
        <v>54</v>
      </c>
      <c r="J17" s="73" t="s">
        <v>154</v>
      </c>
      <c r="K17" s="74" t="s">
        <v>79</v>
      </c>
    </row>
    <row r="18" spans="1:11" ht="39.6">
      <c r="A18" s="68">
        <v>16</v>
      </c>
      <c r="B18" s="69" t="s">
        <v>136</v>
      </c>
      <c r="C18" s="70" t="s">
        <v>95</v>
      </c>
      <c r="D18" s="70" t="s">
        <v>67</v>
      </c>
      <c r="E18" s="71">
        <v>974280.65</v>
      </c>
      <c r="F18" s="71">
        <v>971783.44</v>
      </c>
      <c r="G18" s="71">
        <f t="shared" si="2"/>
        <v>2497.2100000000792</v>
      </c>
      <c r="H18" s="72">
        <f t="shared" si="3"/>
        <v>2.5631320913538404E-3</v>
      </c>
      <c r="I18" s="70" t="s">
        <v>54</v>
      </c>
      <c r="J18" s="73" t="s">
        <v>155</v>
      </c>
      <c r="K18" s="75" t="s">
        <v>74</v>
      </c>
    </row>
    <row r="19" spans="1:11" ht="39.6">
      <c r="A19" s="77">
        <v>17</v>
      </c>
      <c r="B19" s="69" t="s">
        <v>210</v>
      </c>
      <c r="C19" s="70" t="s">
        <v>211</v>
      </c>
      <c r="D19" s="70" t="s">
        <v>67</v>
      </c>
      <c r="E19" s="71">
        <v>93716</v>
      </c>
      <c r="F19" s="71">
        <v>90700</v>
      </c>
      <c r="G19" s="71">
        <f t="shared" si="2"/>
        <v>3016</v>
      </c>
      <c r="H19" s="72">
        <f t="shared" si="3"/>
        <v>3.2182338127961077E-2</v>
      </c>
      <c r="I19" s="70" t="s">
        <v>139</v>
      </c>
      <c r="J19" s="73" t="s">
        <v>156</v>
      </c>
      <c r="K19" s="75" t="s">
        <v>79</v>
      </c>
    </row>
    <row r="20" spans="1:11" ht="39.6">
      <c r="A20" s="68">
        <v>18</v>
      </c>
      <c r="B20" s="69" t="s">
        <v>137</v>
      </c>
      <c r="C20" s="70" t="s">
        <v>66</v>
      </c>
      <c r="D20" s="70" t="s">
        <v>67</v>
      </c>
      <c r="E20" s="71">
        <v>1194214.45</v>
      </c>
      <c r="F20" s="71">
        <v>1192061.3899999999</v>
      </c>
      <c r="G20" s="71">
        <f t="shared" si="2"/>
        <v>2153.0600000000559</v>
      </c>
      <c r="H20" s="72">
        <f t="shared" si="3"/>
        <v>1.802909016885582E-3</v>
      </c>
      <c r="I20" s="70" t="s">
        <v>140</v>
      </c>
      <c r="J20" s="73" t="s">
        <v>157</v>
      </c>
      <c r="K20" s="75" t="s">
        <v>74</v>
      </c>
    </row>
    <row r="21" spans="1:11" ht="39.6">
      <c r="A21" s="68">
        <v>19</v>
      </c>
      <c r="B21" s="69" t="s">
        <v>138</v>
      </c>
      <c r="C21" s="70" t="s">
        <v>206</v>
      </c>
      <c r="D21" s="70" t="s">
        <v>67</v>
      </c>
      <c r="E21" s="71">
        <v>2574509.36</v>
      </c>
      <c r="F21" s="71">
        <v>2574275.14</v>
      </c>
      <c r="G21" s="71">
        <f t="shared" si="2"/>
        <v>234.21999999973923</v>
      </c>
      <c r="H21" s="72">
        <f t="shared" si="3"/>
        <v>9.0976557956557304E-5</v>
      </c>
      <c r="I21" s="70" t="s">
        <v>139</v>
      </c>
      <c r="J21" s="73" t="s">
        <v>158</v>
      </c>
      <c r="K21" s="74" t="s">
        <v>79</v>
      </c>
    </row>
    <row r="22" spans="1:11" ht="39.6">
      <c r="A22" s="68">
        <v>20</v>
      </c>
      <c r="B22" s="69" t="s">
        <v>184</v>
      </c>
      <c r="C22" s="70" t="s">
        <v>182</v>
      </c>
      <c r="D22" s="70" t="s">
        <v>203</v>
      </c>
      <c r="E22" s="71">
        <v>834746.48</v>
      </c>
      <c r="F22" s="71">
        <v>820963.15</v>
      </c>
      <c r="G22" s="71">
        <f t="shared" si="2"/>
        <v>13783.329999999958</v>
      </c>
      <c r="H22" s="72">
        <f t="shared" si="3"/>
        <v>1.6511995354565566E-2</v>
      </c>
      <c r="I22" s="70" t="s">
        <v>193</v>
      </c>
      <c r="J22" s="73" t="s">
        <v>183</v>
      </c>
      <c r="K22" s="74" t="s">
        <v>79</v>
      </c>
    </row>
    <row r="23" spans="1:11" ht="39.6">
      <c r="A23" s="68">
        <v>21</v>
      </c>
      <c r="B23" s="69" t="s">
        <v>185</v>
      </c>
      <c r="C23" s="70" t="s">
        <v>66</v>
      </c>
      <c r="D23" s="70" t="s">
        <v>67</v>
      </c>
      <c r="E23" s="71">
        <v>143943.9</v>
      </c>
      <c r="F23" s="71">
        <v>111178.78</v>
      </c>
      <c r="G23" s="71">
        <f t="shared" si="2"/>
        <v>32765.119999999995</v>
      </c>
      <c r="H23" s="72">
        <f t="shared" si="3"/>
        <v>0.22762423416344837</v>
      </c>
      <c r="I23" s="70" t="s">
        <v>39</v>
      </c>
      <c r="J23" s="73" t="s">
        <v>187</v>
      </c>
      <c r="K23" s="75" t="s">
        <v>72</v>
      </c>
    </row>
    <row r="24" spans="1:11" ht="39.6">
      <c r="A24" s="68">
        <v>22</v>
      </c>
      <c r="B24" s="69" t="s">
        <v>186</v>
      </c>
      <c r="C24" s="70" t="s">
        <v>199</v>
      </c>
      <c r="D24" s="70" t="s">
        <v>204</v>
      </c>
      <c r="E24" s="71">
        <v>959367.35</v>
      </c>
      <c r="F24" s="71">
        <v>959367.35</v>
      </c>
      <c r="G24" s="71">
        <f t="shared" si="2"/>
        <v>0</v>
      </c>
      <c r="H24" s="72">
        <f t="shared" si="3"/>
        <v>0</v>
      </c>
      <c r="I24" s="70" t="s">
        <v>57</v>
      </c>
      <c r="J24" s="73" t="s">
        <v>188</v>
      </c>
      <c r="K24" s="75" t="s">
        <v>212</v>
      </c>
    </row>
    <row r="25" spans="1:11" ht="39.6">
      <c r="A25" s="68">
        <v>23</v>
      </c>
      <c r="B25" s="69" t="s">
        <v>195</v>
      </c>
      <c r="C25" s="70" t="s">
        <v>200</v>
      </c>
      <c r="D25" s="70" t="s">
        <v>205</v>
      </c>
      <c r="E25" s="71">
        <v>69198.77</v>
      </c>
      <c r="F25" s="71">
        <v>69198.77</v>
      </c>
      <c r="G25" s="71">
        <f t="shared" si="2"/>
        <v>0</v>
      </c>
      <c r="H25" s="72">
        <f t="shared" si="3"/>
        <v>0</v>
      </c>
      <c r="I25" s="70" t="s">
        <v>57</v>
      </c>
      <c r="J25" s="73" t="s">
        <v>189</v>
      </c>
      <c r="K25" s="75" t="s">
        <v>212</v>
      </c>
    </row>
    <row r="26" spans="1:11" ht="39.6">
      <c r="A26" s="68">
        <v>24</v>
      </c>
      <c r="B26" s="69" t="s">
        <v>196</v>
      </c>
      <c r="C26" s="70" t="s">
        <v>201</v>
      </c>
      <c r="D26" s="70" t="s">
        <v>67</v>
      </c>
      <c r="E26" s="71">
        <v>105268.8</v>
      </c>
      <c r="F26" s="71">
        <v>101079</v>
      </c>
      <c r="G26" s="71">
        <f t="shared" si="2"/>
        <v>4189.8000000000029</v>
      </c>
      <c r="H26" s="72">
        <f t="shared" si="3"/>
        <v>3.980096666818661E-2</v>
      </c>
      <c r="I26" s="70" t="s">
        <v>39</v>
      </c>
      <c r="J26" s="73" t="s">
        <v>190</v>
      </c>
      <c r="K26" s="75" t="s">
        <v>72</v>
      </c>
    </row>
    <row r="27" spans="1:11" ht="39.6">
      <c r="A27" s="68">
        <v>25</v>
      </c>
      <c r="B27" s="69" t="s">
        <v>197</v>
      </c>
      <c r="C27" s="70" t="s">
        <v>213</v>
      </c>
      <c r="D27" s="70" t="s">
        <v>67</v>
      </c>
      <c r="E27" s="71">
        <v>7723637.8300000001</v>
      </c>
      <c r="F27" s="71">
        <v>7701945.71</v>
      </c>
      <c r="G27" s="71">
        <f t="shared" si="2"/>
        <v>21692.120000000112</v>
      </c>
      <c r="H27" s="72">
        <f t="shared" si="3"/>
        <v>2.8085366607615925E-3</v>
      </c>
      <c r="I27" s="78" t="s">
        <v>194</v>
      </c>
      <c r="J27" s="73" t="s">
        <v>191</v>
      </c>
      <c r="K27" s="75" t="s">
        <v>212</v>
      </c>
    </row>
    <row r="28" spans="1:11" ht="39.6">
      <c r="A28" s="68">
        <v>26</v>
      </c>
      <c r="B28" s="69" t="s">
        <v>198</v>
      </c>
      <c r="C28" s="70" t="s">
        <v>202</v>
      </c>
      <c r="D28" s="70" t="s">
        <v>67</v>
      </c>
      <c r="E28" s="71">
        <v>1243227.21</v>
      </c>
      <c r="F28" s="71">
        <v>1224430.97</v>
      </c>
      <c r="G28" s="71">
        <f t="shared" si="2"/>
        <v>18796.239999999991</v>
      </c>
      <c r="H28" s="72">
        <f t="shared" si="3"/>
        <v>1.511890976067037E-2</v>
      </c>
      <c r="I28" s="70" t="s">
        <v>39</v>
      </c>
      <c r="J28" s="73" t="s">
        <v>192</v>
      </c>
      <c r="K28" s="75" t="s">
        <v>212</v>
      </c>
    </row>
    <row r="29" spans="1:11" ht="19.8">
      <c r="A29" s="20">
        <v>27</v>
      </c>
      <c r="C29" s="21"/>
      <c r="D29" s="3"/>
      <c r="E29" s="22"/>
      <c r="F29" s="22"/>
      <c r="G29" s="22"/>
      <c r="H29" s="23"/>
      <c r="I29" s="3"/>
      <c r="J29" s="3"/>
    </row>
    <row r="30" spans="1:11" ht="19.8">
      <c r="A30" s="20">
        <v>28</v>
      </c>
      <c r="C30" s="21"/>
      <c r="E30" s="22"/>
      <c r="F30" s="22"/>
      <c r="G30" s="22"/>
      <c r="H30" s="23"/>
      <c r="I30" s="3"/>
      <c r="J30" s="3"/>
    </row>
    <row r="31" spans="1:11" ht="19.8">
      <c r="A31" s="20">
        <v>29</v>
      </c>
      <c r="C31" s="21"/>
      <c r="E31" s="22"/>
      <c r="F31" s="22"/>
      <c r="G31" s="22"/>
      <c r="H31" s="23"/>
      <c r="J31" s="3"/>
    </row>
    <row r="32" spans="1:11" ht="19.8">
      <c r="A32" s="20">
        <v>31</v>
      </c>
      <c r="C32" s="21"/>
      <c r="D32" s="3"/>
      <c r="E32" s="22"/>
      <c r="F32" s="22"/>
      <c r="G32" s="22"/>
      <c r="H32" s="23"/>
      <c r="I32" s="3"/>
      <c r="J32" s="3"/>
    </row>
    <row r="33" spans="1:10" ht="19.8">
      <c r="A33" s="2">
        <v>32</v>
      </c>
      <c r="C33" s="21"/>
      <c r="D33" s="3"/>
      <c r="E33" s="22"/>
      <c r="F33" s="22"/>
      <c r="G33" s="22"/>
      <c r="H33" s="23"/>
      <c r="I33" s="3"/>
      <c r="J33" s="3"/>
    </row>
    <row r="34" spans="1:10" ht="19.8">
      <c r="A34" s="20">
        <v>33</v>
      </c>
      <c r="C34" s="21"/>
      <c r="E34" s="22"/>
      <c r="F34" s="22"/>
      <c r="G34" s="8"/>
      <c r="H34" s="23"/>
      <c r="I34" s="3"/>
      <c r="J34" s="3"/>
    </row>
    <row r="35" spans="1:10" ht="19.8">
      <c r="A35" s="20">
        <v>34</v>
      </c>
      <c r="C35" s="21"/>
      <c r="D35" s="3"/>
      <c r="E35" s="8"/>
      <c r="F35" s="22"/>
      <c r="G35" s="8"/>
      <c r="H35" s="23"/>
      <c r="J35" s="3"/>
    </row>
    <row r="36" spans="1:10" ht="19.8">
      <c r="A36" s="2">
        <v>35</v>
      </c>
      <c r="C36" s="21"/>
      <c r="D36" s="3"/>
      <c r="E36" s="8"/>
      <c r="F36" s="22"/>
      <c r="G36" s="8"/>
      <c r="H36" s="23"/>
      <c r="I36" s="3"/>
      <c r="J36" s="3"/>
    </row>
    <row r="37" spans="1:10" ht="19.8">
      <c r="A37" s="20">
        <v>36</v>
      </c>
      <c r="C37" s="21"/>
      <c r="D37" s="3"/>
      <c r="E37" s="8"/>
      <c r="F37" s="22"/>
      <c r="G37" s="8"/>
      <c r="H37" s="5"/>
      <c r="I37" s="3"/>
      <c r="J37" s="3"/>
    </row>
    <row r="38" spans="1:10" ht="19.8">
      <c r="A38" s="20">
        <v>37</v>
      </c>
      <c r="C38" s="12"/>
      <c r="D38" s="3"/>
      <c r="E38" s="8"/>
      <c r="F38" s="22"/>
      <c r="G38" s="8"/>
      <c r="H38" s="5"/>
      <c r="J38" s="3"/>
    </row>
    <row r="39" spans="1:10" ht="19.8">
      <c r="A39" s="2">
        <v>38</v>
      </c>
      <c r="D39" s="3"/>
      <c r="E39" s="8"/>
      <c r="F39" s="22"/>
      <c r="G39" s="8"/>
      <c r="H39" s="5"/>
    </row>
    <row r="40" spans="1:10" ht="19.8">
      <c r="E40" s="8"/>
      <c r="F40" s="22"/>
      <c r="G40" s="8"/>
      <c r="H40" s="5"/>
    </row>
    <row r="41" spans="1:10" ht="19.8">
      <c r="E41" s="8"/>
      <c r="F41" s="22"/>
      <c r="G41" s="8"/>
      <c r="H41" s="5"/>
    </row>
    <row r="42" spans="1:10" ht="19.8">
      <c r="E42" s="8"/>
      <c r="F42" s="22"/>
      <c r="H42" s="5"/>
    </row>
    <row r="43" spans="1:10" ht="19.8">
      <c r="E43" s="8"/>
      <c r="F43" s="22"/>
      <c r="H43" s="5"/>
    </row>
    <row r="44" spans="1:10">
      <c r="E44" s="8"/>
      <c r="H44" s="5"/>
    </row>
    <row r="45" spans="1:10">
      <c r="E45" s="8"/>
      <c r="H45" s="5"/>
    </row>
    <row r="46" spans="1:10">
      <c r="E46" s="8"/>
      <c r="H46" s="5"/>
    </row>
  </sheetData>
  <autoFilter ref="A2:AG39" xr:uid="{00000000-0009-0000-0000-000000000000}"/>
  <mergeCells count="1">
    <mergeCell ref="C1:H1"/>
  </mergeCells>
  <phoneticPr fontId="5" type="noConversion"/>
  <pageMargins left="0.25" right="0.25" top="0.75" bottom="0.75" header="0.3" footer="0.3"/>
  <pageSetup paperSize="9" scale="63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C40" sqref="C40"/>
    </sheetView>
  </sheetViews>
  <sheetFormatPr defaultRowHeight="15"/>
  <cols>
    <col min="2" max="2" width="48.375" bestFit="1" customWidth="1"/>
    <col min="3" max="4" width="16.125" bestFit="1" customWidth="1"/>
    <col min="5" max="5" width="15" bestFit="1" customWidth="1"/>
    <col min="6" max="6" width="12.75" bestFit="1" customWidth="1"/>
    <col min="7" max="7" width="13.5" bestFit="1" customWidth="1"/>
    <col min="8" max="8" width="13.875" bestFit="1" customWidth="1"/>
  </cols>
  <sheetData>
    <row r="1" spans="1:8">
      <c r="A1" t="s">
        <v>52</v>
      </c>
      <c r="B1" s="14" t="s">
        <v>45</v>
      </c>
      <c r="C1" s="7" t="s">
        <v>46</v>
      </c>
      <c r="D1" s="14" t="s">
        <v>47</v>
      </c>
      <c r="E1" s="15" t="s">
        <v>48</v>
      </c>
      <c r="F1" s="14" t="s">
        <v>50</v>
      </c>
      <c r="G1" s="14" t="s">
        <v>51</v>
      </c>
      <c r="H1" s="14" t="s">
        <v>49</v>
      </c>
    </row>
    <row r="2" spans="1:8">
      <c r="A2">
        <v>1</v>
      </c>
      <c r="B2" s="3" t="s">
        <v>10</v>
      </c>
      <c r="C2" s="4">
        <v>101459.58</v>
      </c>
      <c r="D2" s="4">
        <v>77601.429999999993</v>
      </c>
      <c r="E2" s="4">
        <v>23858.150000000009</v>
      </c>
      <c r="F2" s="13">
        <f>E2*0.06</f>
        <v>1431.4890000000005</v>
      </c>
      <c r="G2" s="13">
        <f>C2*0.002</f>
        <v>202.91916000000001</v>
      </c>
      <c r="H2" s="13">
        <f>F2+G2</f>
        <v>1634.4081600000004</v>
      </c>
    </row>
    <row r="3" spans="1:8">
      <c r="A3">
        <v>2</v>
      </c>
      <c r="B3" s="3" t="s">
        <v>11</v>
      </c>
      <c r="C3" s="4">
        <v>506600</v>
      </c>
      <c r="D3" s="4">
        <v>500975.35999999999</v>
      </c>
      <c r="E3" s="4">
        <v>5624.640000000014</v>
      </c>
      <c r="F3" s="13">
        <f t="shared" ref="F3:F34" si="0">E3*0.06</f>
        <v>337.47840000000082</v>
      </c>
      <c r="G3" s="13">
        <f t="shared" ref="G3:G34" si="1">C3*0.002</f>
        <v>1013.2</v>
      </c>
      <c r="H3" s="13">
        <f t="shared" ref="H3:H34" si="2">F3+G3</f>
        <v>1350.6784000000009</v>
      </c>
    </row>
    <row r="4" spans="1:8">
      <c r="A4">
        <v>3</v>
      </c>
      <c r="B4" s="3" t="s">
        <v>12</v>
      </c>
      <c r="C4" s="4">
        <v>88427.42</v>
      </c>
      <c r="D4" s="4">
        <v>82528.2</v>
      </c>
      <c r="E4" s="4">
        <v>5899.2200000000012</v>
      </c>
      <c r="F4" s="13">
        <f t="shared" si="0"/>
        <v>353.95320000000004</v>
      </c>
      <c r="G4" s="13">
        <f t="shared" si="1"/>
        <v>176.85484</v>
      </c>
      <c r="H4" s="13">
        <v>1000</v>
      </c>
    </row>
    <row r="5" spans="1:8">
      <c r="A5">
        <v>4</v>
      </c>
      <c r="B5" s="3" t="s">
        <v>13</v>
      </c>
      <c r="C5" s="4">
        <v>108800</v>
      </c>
      <c r="D5" s="4">
        <v>108800</v>
      </c>
      <c r="E5" s="4">
        <v>0</v>
      </c>
      <c r="F5" s="13">
        <f t="shared" si="0"/>
        <v>0</v>
      </c>
      <c r="G5" s="13">
        <f t="shared" si="1"/>
        <v>217.6</v>
      </c>
      <c r="H5" s="13">
        <v>1000</v>
      </c>
    </row>
    <row r="6" spans="1:8">
      <c r="A6">
        <v>5</v>
      </c>
      <c r="B6" s="16" t="s">
        <v>14</v>
      </c>
      <c r="C6" s="4">
        <v>6170644.5999999996</v>
      </c>
      <c r="D6" s="4">
        <v>6117793.2999999998</v>
      </c>
      <c r="E6" s="4">
        <v>52851.299999999814</v>
      </c>
      <c r="F6" s="13">
        <f t="shared" si="0"/>
        <v>3171.0779999999886</v>
      </c>
      <c r="G6" s="13">
        <f t="shared" si="1"/>
        <v>12341.289199999999</v>
      </c>
      <c r="H6" s="13">
        <f t="shared" si="2"/>
        <v>15512.367199999988</v>
      </c>
    </row>
    <row r="7" spans="1:8">
      <c r="A7">
        <v>6</v>
      </c>
      <c r="B7" s="3" t="s">
        <v>16</v>
      </c>
      <c r="C7" s="4">
        <v>148342.89000000001</v>
      </c>
      <c r="D7" s="4">
        <v>148342.89000000001</v>
      </c>
      <c r="E7" s="4">
        <v>0</v>
      </c>
      <c r="F7" s="13">
        <f t="shared" si="0"/>
        <v>0</v>
      </c>
      <c r="G7" s="13">
        <f t="shared" si="1"/>
        <v>296.68578000000002</v>
      </c>
      <c r="H7" s="13">
        <v>1000</v>
      </c>
    </row>
    <row r="8" spans="1:8">
      <c r="A8">
        <v>7</v>
      </c>
      <c r="B8" s="3" t="s">
        <v>15</v>
      </c>
      <c r="C8" s="4">
        <v>47000</v>
      </c>
      <c r="D8" s="4">
        <v>39460</v>
      </c>
      <c r="E8" s="4">
        <v>7540</v>
      </c>
      <c r="F8" s="13">
        <f t="shared" si="0"/>
        <v>452.4</v>
      </c>
      <c r="G8" s="13">
        <f t="shared" si="1"/>
        <v>94</v>
      </c>
      <c r="H8" s="13">
        <v>1000</v>
      </c>
    </row>
    <row r="9" spans="1:8">
      <c r="A9">
        <v>8</v>
      </c>
      <c r="B9" s="16" t="s">
        <v>17</v>
      </c>
      <c r="C9" s="4">
        <v>25660.28</v>
      </c>
      <c r="D9" s="4">
        <v>17045.490000000002</v>
      </c>
      <c r="E9" s="4">
        <v>8614.7899999999972</v>
      </c>
      <c r="F9" s="13">
        <f t="shared" si="0"/>
        <v>516.88739999999984</v>
      </c>
      <c r="G9" s="13">
        <f t="shared" si="1"/>
        <v>51.32056</v>
      </c>
      <c r="H9" s="13">
        <v>1000</v>
      </c>
    </row>
    <row r="10" spans="1:8" ht="30">
      <c r="A10">
        <v>9</v>
      </c>
      <c r="B10" s="16" t="s">
        <v>18</v>
      </c>
      <c r="C10" s="8">
        <v>860392.9</v>
      </c>
      <c r="D10" s="8">
        <v>830681.24</v>
      </c>
      <c r="E10" s="4">
        <v>29711.660000000033</v>
      </c>
      <c r="F10" s="13">
        <f t="shared" si="0"/>
        <v>1782.699600000002</v>
      </c>
      <c r="G10" s="13">
        <f t="shared" si="1"/>
        <v>1720.7858000000001</v>
      </c>
      <c r="H10" s="13">
        <f t="shared" si="2"/>
        <v>3503.4854000000023</v>
      </c>
    </row>
    <row r="11" spans="1:8">
      <c r="A11">
        <v>10</v>
      </c>
      <c r="B11" s="16" t="s">
        <v>19</v>
      </c>
      <c r="C11" s="8">
        <v>82606.39</v>
      </c>
      <c r="D11" s="4">
        <v>60097.64</v>
      </c>
      <c r="E11" s="4">
        <v>22508.75</v>
      </c>
      <c r="F11" s="13">
        <f t="shared" si="0"/>
        <v>1350.5249999999999</v>
      </c>
      <c r="G11" s="13">
        <f t="shared" si="1"/>
        <v>165.21278000000001</v>
      </c>
      <c r="H11" s="13">
        <f t="shared" si="2"/>
        <v>1515.7377799999999</v>
      </c>
    </row>
    <row r="12" spans="1:8">
      <c r="A12">
        <v>11</v>
      </c>
      <c r="B12" s="16" t="s">
        <v>20</v>
      </c>
      <c r="C12" s="8">
        <v>13502662.67</v>
      </c>
      <c r="D12" s="8">
        <v>13502662.67</v>
      </c>
      <c r="E12" s="4">
        <v>0</v>
      </c>
      <c r="F12" s="13">
        <f t="shared" si="0"/>
        <v>0</v>
      </c>
      <c r="G12" s="13">
        <f t="shared" si="1"/>
        <v>27005.325339999999</v>
      </c>
      <c r="H12" s="13">
        <f t="shared" si="2"/>
        <v>27005.325339999999</v>
      </c>
    </row>
    <row r="13" spans="1:8">
      <c r="A13">
        <v>12</v>
      </c>
      <c r="B13" s="16" t="s">
        <v>30</v>
      </c>
      <c r="C13" s="8">
        <v>1399846.14</v>
      </c>
      <c r="D13" s="8">
        <v>1207147.78</v>
      </c>
      <c r="E13" s="4">
        <v>192698.35999999987</v>
      </c>
      <c r="F13" s="13">
        <f t="shared" si="0"/>
        <v>11561.901599999992</v>
      </c>
      <c r="G13" s="13">
        <f t="shared" si="1"/>
        <v>2799.6922799999998</v>
      </c>
      <c r="H13" s="13">
        <f t="shared" si="2"/>
        <v>14361.593879999991</v>
      </c>
    </row>
    <row r="14" spans="1:8">
      <c r="A14">
        <v>13</v>
      </c>
      <c r="B14" s="17" t="s">
        <v>21</v>
      </c>
      <c r="C14" s="8">
        <v>1084118.01</v>
      </c>
      <c r="D14" s="8">
        <v>1196103.1200000001</v>
      </c>
      <c r="E14" s="4">
        <v>-111985.1100000001</v>
      </c>
      <c r="F14" s="13">
        <f>-E14*0.06</f>
        <v>6719.1066000000055</v>
      </c>
      <c r="G14" s="13">
        <f t="shared" si="1"/>
        <v>2168.2360200000003</v>
      </c>
      <c r="H14" s="13">
        <f t="shared" si="2"/>
        <v>8887.3426200000067</v>
      </c>
    </row>
    <row r="15" spans="1:8">
      <c r="A15">
        <v>14</v>
      </c>
      <c r="B15" s="17" t="s">
        <v>22</v>
      </c>
      <c r="C15" s="8">
        <v>1910989.48</v>
      </c>
      <c r="D15" s="8">
        <v>1966221.02</v>
      </c>
      <c r="E15" s="8">
        <v>-55231.540000000037</v>
      </c>
      <c r="F15" s="13">
        <f>-E15*0.06</f>
        <v>3313.892400000002</v>
      </c>
      <c r="G15" s="13">
        <f t="shared" si="1"/>
        <v>3821.9789599999999</v>
      </c>
      <c r="H15" s="13">
        <f t="shared" si="2"/>
        <v>7135.8713600000019</v>
      </c>
    </row>
    <row r="16" spans="1:8">
      <c r="A16">
        <v>15</v>
      </c>
      <c r="B16" s="17" t="s">
        <v>23</v>
      </c>
      <c r="C16" s="8">
        <v>694400.82</v>
      </c>
      <c r="D16" s="8">
        <v>694400.82</v>
      </c>
      <c r="E16" s="4">
        <v>0</v>
      </c>
      <c r="F16" s="13">
        <f t="shared" si="0"/>
        <v>0</v>
      </c>
      <c r="G16" s="13">
        <f t="shared" si="1"/>
        <v>1388.8016399999999</v>
      </c>
      <c r="H16" s="13">
        <f t="shared" si="2"/>
        <v>1388.8016399999999</v>
      </c>
    </row>
    <row r="17" spans="1:8">
      <c r="A17">
        <v>16</v>
      </c>
      <c r="B17" s="17" t="s">
        <v>25</v>
      </c>
      <c r="C17" s="8">
        <v>1187510.9000000001</v>
      </c>
      <c r="D17" s="8">
        <v>1180088.54</v>
      </c>
      <c r="E17" s="8">
        <v>7422.3600000001024</v>
      </c>
      <c r="F17" s="13">
        <f t="shared" si="0"/>
        <v>445.34160000000611</v>
      </c>
      <c r="G17" s="13">
        <f t="shared" si="1"/>
        <v>2375.0218000000004</v>
      </c>
      <c r="H17" s="13">
        <f t="shared" si="2"/>
        <v>2820.3634000000065</v>
      </c>
    </row>
    <row r="18" spans="1:8">
      <c r="A18">
        <v>17</v>
      </c>
      <c r="B18" s="17" t="s">
        <v>32</v>
      </c>
      <c r="C18" s="8">
        <v>77145.87</v>
      </c>
      <c r="D18" s="8">
        <v>65150.03</v>
      </c>
      <c r="E18" s="8">
        <v>11995.839999999997</v>
      </c>
      <c r="F18" s="13">
        <f t="shared" si="0"/>
        <v>719.75039999999979</v>
      </c>
      <c r="G18" s="13">
        <f t="shared" si="1"/>
        <v>154.29174</v>
      </c>
      <c r="H18" s="13">
        <v>1000</v>
      </c>
    </row>
    <row r="19" spans="1:8">
      <c r="A19">
        <v>18</v>
      </c>
      <c r="B19" s="17" t="s">
        <v>26</v>
      </c>
      <c r="C19" s="8">
        <v>2529798.54</v>
      </c>
      <c r="D19" s="8">
        <v>2481878.38</v>
      </c>
      <c r="E19" s="8">
        <v>47920.160000000149</v>
      </c>
      <c r="F19" s="13">
        <f t="shared" si="0"/>
        <v>2875.2096000000088</v>
      </c>
      <c r="G19" s="13">
        <f t="shared" si="1"/>
        <v>5059.5970800000005</v>
      </c>
      <c r="H19" s="13">
        <f t="shared" si="2"/>
        <v>7934.8066800000088</v>
      </c>
    </row>
    <row r="20" spans="1:8">
      <c r="A20">
        <v>19</v>
      </c>
      <c r="B20" s="17" t="s">
        <v>27</v>
      </c>
      <c r="C20" s="8">
        <v>213594.79</v>
      </c>
      <c r="D20" s="8">
        <v>200333.63</v>
      </c>
      <c r="E20" s="8">
        <v>13261.160000000003</v>
      </c>
      <c r="F20" s="13">
        <f t="shared" si="0"/>
        <v>795.66960000000017</v>
      </c>
      <c r="G20" s="13">
        <f t="shared" si="1"/>
        <v>427.18958000000003</v>
      </c>
      <c r="H20" s="13">
        <f t="shared" si="2"/>
        <v>1222.8591800000002</v>
      </c>
    </row>
    <row r="21" spans="1:8">
      <c r="A21">
        <v>20</v>
      </c>
      <c r="B21" s="17" t="s">
        <v>28</v>
      </c>
      <c r="C21" s="8">
        <v>139682.17000000001</v>
      </c>
      <c r="D21" s="8">
        <v>136848.24</v>
      </c>
      <c r="E21" s="8">
        <v>2833.9300000000221</v>
      </c>
      <c r="F21" s="13">
        <f t="shared" si="0"/>
        <v>170.03580000000133</v>
      </c>
      <c r="G21" s="13">
        <f t="shared" si="1"/>
        <v>279.36434000000003</v>
      </c>
      <c r="H21" s="13">
        <v>1000</v>
      </c>
    </row>
    <row r="22" spans="1:8">
      <c r="A22">
        <v>21</v>
      </c>
      <c r="B22" s="17" t="s">
        <v>29</v>
      </c>
      <c r="C22" s="8">
        <v>549700</v>
      </c>
      <c r="D22" s="8">
        <v>549700</v>
      </c>
      <c r="E22" s="4">
        <v>0</v>
      </c>
      <c r="F22" s="13">
        <f t="shared" si="0"/>
        <v>0</v>
      </c>
      <c r="G22" s="13">
        <f t="shared" si="1"/>
        <v>1099.4000000000001</v>
      </c>
      <c r="H22" s="13">
        <f t="shared" si="2"/>
        <v>1099.4000000000001</v>
      </c>
    </row>
    <row r="23" spans="1:8">
      <c r="A23">
        <v>22</v>
      </c>
      <c r="B23" s="17" t="s">
        <v>31</v>
      </c>
      <c r="C23" s="8">
        <v>1208161</v>
      </c>
      <c r="D23" s="8">
        <v>1061717.01</v>
      </c>
      <c r="E23" s="8">
        <v>146443.99</v>
      </c>
      <c r="F23" s="13">
        <f t="shared" si="0"/>
        <v>8786.6394</v>
      </c>
      <c r="G23" s="13">
        <f t="shared" si="1"/>
        <v>2416.3220000000001</v>
      </c>
      <c r="H23" s="13">
        <f t="shared" si="2"/>
        <v>11202.9614</v>
      </c>
    </row>
    <row r="24" spans="1:8">
      <c r="A24">
        <v>23</v>
      </c>
      <c r="B24" s="17" t="s">
        <v>33</v>
      </c>
      <c r="C24" s="8">
        <v>54217</v>
      </c>
      <c r="D24" s="8">
        <v>54217</v>
      </c>
      <c r="E24" s="4">
        <v>0</v>
      </c>
      <c r="F24" s="13">
        <f t="shared" si="0"/>
        <v>0</v>
      </c>
      <c r="G24" s="13">
        <f t="shared" si="1"/>
        <v>108.434</v>
      </c>
      <c r="H24" s="13">
        <v>1000</v>
      </c>
    </row>
    <row r="25" spans="1:8">
      <c r="A25">
        <v>24</v>
      </c>
      <c r="B25" s="17" t="s">
        <v>34</v>
      </c>
      <c r="C25" s="8">
        <v>66600</v>
      </c>
      <c r="D25" s="8">
        <v>66600</v>
      </c>
      <c r="E25" s="4">
        <v>0</v>
      </c>
      <c r="F25" s="13">
        <f t="shared" si="0"/>
        <v>0</v>
      </c>
      <c r="G25" s="13">
        <f t="shared" si="1"/>
        <v>133.19999999999999</v>
      </c>
      <c r="H25" s="13">
        <v>1000</v>
      </c>
    </row>
    <row r="26" spans="1:8">
      <c r="A26">
        <v>25</v>
      </c>
      <c r="B26" s="7" t="s">
        <v>35</v>
      </c>
      <c r="C26" s="8">
        <v>7682844.3700000001</v>
      </c>
      <c r="D26" s="8">
        <v>7653147.9299999997</v>
      </c>
      <c r="E26" s="8">
        <v>29696.44000000041</v>
      </c>
      <c r="F26" s="13">
        <f t="shared" si="0"/>
        <v>1781.7864000000245</v>
      </c>
      <c r="G26" s="13">
        <f t="shared" si="1"/>
        <v>15365.688740000001</v>
      </c>
      <c r="H26" s="13">
        <f t="shared" si="2"/>
        <v>17147.475140000024</v>
      </c>
    </row>
    <row r="27" spans="1:8">
      <c r="A27">
        <v>26</v>
      </c>
      <c r="B27" s="17" t="s">
        <v>36</v>
      </c>
      <c r="C27" s="8">
        <v>2997771.16</v>
      </c>
      <c r="D27" s="8">
        <v>2975541.16</v>
      </c>
      <c r="E27" s="8">
        <v>22230</v>
      </c>
      <c r="F27" s="13">
        <f t="shared" si="0"/>
        <v>1333.8</v>
      </c>
      <c r="G27" s="13">
        <f t="shared" si="1"/>
        <v>5995.5423200000005</v>
      </c>
      <c r="H27" s="13">
        <f t="shared" si="2"/>
        <v>7329.3423200000007</v>
      </c>
    </row>
    <row r="28" spans="1:8">
      <c r="A28">
        <v>27</v>
      </c>
      <c r="B28" s="17" t="s">
        <v>37</v>
      </c>
      <c r="C28" s="8">
        <v>899000</v>
      </c>
      <c r="D28" s="8">
        <v>899000</v>
      </c>
      <c r="E28" s="8">
        <v>0</v>
      </c>
      <c r="F28" s="13">
        <f t="shared" si="0"/>
        <v>0</v>
      </c>
      <c r="G28" s="13">
        <f t="shared" si="1"/>
        <v>1798</v>
      </c>
      <c r="H28" s="13">
        <f t="shared" si="2"/>
        <v>1798</v>
      </c>
    </row>
    <row r="29" spans="1:8">
      <c r="A29">
        <v>28</v>
      </c>
      <c r="B29" s="17" t="s">
        <v>38</v>
      </c>
      <c r="C29" s="8">
        <v>698154.17</v>
      </c>
      <c r="D29" s="8">
        <v>599280.35</v>
      </c>
      <c r="E29" s="8">
        <v>98873.820000000065</v>
      </c>
      <c r="F29" s="13">
        <f t="shared" si="0"/>
        <v>5932.4292000000041</v>
      </c>
      <c r="G29" s="13">
        <f t="shared" si="1"/>
        <v>1396.30834</v>
      </c>
      <c r="H29" s="13">
        <f t="shared" si="2"/>
        <v>7328.7375400000037</v>
      </c>
    </row>
    <row r="30" spans="1:8">
      <c r="A30">
        <v>29</v>
      </c>
      <c r="B30" s="17" t="s">
        <v>41</v>
      </c>
      <c r="C30" s="8">
        <v>1808994.75</v>
      </c>
      <c r="D30" s="8">
        <v>1792883.4</v>
      </c>
      <c r="E30" s="8">
        <v>16111.350000000093</v>
      </c>
      <c r="F30" s="13">
        <f t="shared" si="0"/>
        <v>966.6810000000055</v>
      </c>
      <c r="G30" s="13">
        <f t="shared" si="1"/>
        <v>3617.9895000000001</v>
      </c>
      <c r="H30" s="13">
        <f t="shared" si="2"/>
        <v>4584.6705000000056</v>
      </c>
    </row>
    <row r="31" spans="1:8">
      <c r="A31">
        <v>30</v>
      </c>
      <c r="B31" s="17" t="s">
        <v>43</v>
      </c>
      <c r="C31" s="8">
        <v>1262662.4099999999</v>
      </c>
      <c r="D31" s="8">
        <v>1261994.3500000001</v>
      </c>
      <c r="E31" s="8">
        <v>668.05999999982305</v>
      </c>
      <c r="F31" s="13">
        <f t="shared" si="0"/>
        <v>40.083599999989382</v>
      </c>
      <c r="G31" s="13">
        <f t="shared" si="1"/>
        <v>2525.3248199999998</v>
      </c>
      <c r="H31" s="13">
        <f t="shared" si="2"/>
        <v>2565.4084199999893</v>
      </c>
    </row>
    <row r="32" spans="1:8">
      <c r="A32">
        <v>31</v>
      </c>
      <c r="B32" s="17" t="s">
        <v>40</v>
      </c>
      <c r="C32" s="8">
        <v>767725.65</v>
      </c>
      <c r="D32" s="8">
        <v>761388.93</v>
      </c>
      <c r="E32" s="8">
        <v>6336.7199999999721</v>
      </c>
      <c r="F32" s="13">
        <f t="shared" si="0"/>
        <v>380.20319999999833</v>
      </c>
      <c r="G32" s="13">
        <f t="shared" si="1"/>
        <v>1535.4513000000002</v>
      </c>
      <c r="H32" s="13">
        <f t="shared" si="2"/>
        <v>1915.6544999999985</v>
      </c>
    </row>
    <row r="33" spans="1:8">
      <c r="A33">
        <v>32</v>
      </c>
      <c r="B33" s="17" t="s">
        <v>42</v>
      </c>
      <c r="C33" s="8">
        <v>1431191.31</v>
      </c>
      <c r="D33" s="8">
        <v>1428657.11</v>
      </c>
      <c r="E33" s="8">
        <v>2534.1999999999534</v>
      </c>
      <c r="F33" s="13">
        <f t="shared" si="0"/>
        <v>152.05199999999721</v>
      </c>
      <c r="G33" s="13">
        <f t="shared" si="1"/>
        <v>2862.3826200000003</v>
      </c>
      <c r="H33" s="13">
        <f t="shared" si="2"/>
        <v>3014.4346199999977</v>
      </c>
    </row>
    <row r="34" spans="1:8">
      <c r="A34">
        <v>33</v>
      </c>
      <c r="B34" s="17" t="s">
        <v>44</v>
      </c>
      <c r="C34" s="8">
        <v>1246940</v>
      </c>
      <c r="D34" s="8">
        <v>1217836</v>
      </c>
      <c r="E34" s="8">
        <v>29104</v>
      </c>
      <c r="F34" s="13">
        <f t="shared" si="0"/>
        <v>1746.24</v>
      </c>
      <c r="G34" s="13">
        <f t="shared" si="1"/>
        <v>2493.88</v>
      </c>
      <c r="H34" s="13">
        <f t="shared" si="2"/>
        <v>4240.12</v>
      </c>
    </row>
    <row r="35" spans="1:8">
      <c r="B35" s="18" t="s">
        <v>53</v>
      </c>
      <c r="H35" s="13">
        <f>SUM(H2:H34)</f>
        <v>165499.84547999999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B30" sqref="B30"/>
    </sheetView>
  </sheetViews>
  <sheetFormatPr defaultRowHeight="15"/>
  <cols>
    <col min="1" max="1" width="5.75" bestFit="1" customWidth="1"/>
    <col min="2" max="2" width="45" customWidth="1"/>
    <col min="3" max="3" width="45.75" customWidth="1"/>
    <col min="4" max="4" width="11" bestFit="1" customWidth="1"/>
    <col min="5" max="6" width="17.25" bestFit="1" customWidth="1"/>
    <col min="7" max="7" width="13.875" bestFit="1" customWidth="1"/>
    <col min="8" max="8" width="11.625" bestFit="1" customWidth="1"/>
    <col min="9" max="9" width="12.75" bestFit="1" customWidth="1"/>
    <col min="10" max="10" width="11.625" customWidth="1"/>
    <col min="11" max="11" width="11.625" bestFit="1" customWidth="1"/>
    <col min="12" max="12" width="12.75" bestFit="1" customWidth="1"/>
    <col min="13" max="13" width="11.625" bestFit="1" customWidth="1"/>
    <col min="14" max="14" width="12.75" bestFit="1" customWidth="1"/>
  </cols>
  <sheetData>
    <row r="1" spans="1:16" ht="24.6">
      <c r="A1" s="49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4"/>
      <c r="P1" s="24"/>
    </row>
    <row r="2" spans="1:16">
      <c r="A2" s="25"/>
      <c r="B2" s="24" t="s">
        <v>181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51" t="s">
        <v>97</v>
      </c>
      <c r="N2" s="51"/>
      <c r="O2" s="24"/>
      <c r="P2" s="24"/>
    </row>
    <row r="3" spans="1:16">
      <c r="A3" s="52" t="s">
        <v>98</v>
      </c>
      <c r="B3" s="54" t="s">
        <v>99</v>
      </c>
      <c r="C3" s="54" t="s">
        <v>100</v>
      </c>
      <c r="D3" s="54" t="s">
        <v>101</v>
      </c>
      <c r="E3" s="54" t="s">
        <v>102</v>
      </c>
      <c r="F3" s="54" t="s">
        <v>103</v>
      </c>
      <c r="G3" s="54" t="s">
        <v>104</v>
      </c>
      <c r="H3" s="43" t="s">
        <v>105</v>
      </c>
      <c r="I3" s="43"/>
      <c r="J3" s="26" t="s">
        <v>106</v>
      </c>
      <c r="K3" s="26" t="s">
        <v>107</v>
      </c>
      <c r="L3" s="26" t="s">
        <v>108</v>
      </c>
      <c r="M3" s="43" t="s">
        <v>109</v>
      </c>
      <c r="N3" s="44" t="s">
        <v>110</v>
      </c>
      <c r="O3" s="27"/>
    </row>
    <row r="4" spans="1:16">
      <c r="A4" s="53"/>
      <c r="B4" s="55"/>
      <c r="C4" s="55"/>
      <c r="D4" s="55"/>
      <c r="E4" s="55"/>
      <c r="F4" s="55"/>
      <c r="G4" s="55"/>
      <c r="H4" s="26" t="s">
        <v>111</v>
      </c>
      <c r="I4" s="26" t="s">
        <v>112</v>
      </c>
      <c r="J4" s="28">
        <v>7.4999999999999997E-2</v>
      </c>
      <c r="K4" s="29"/>
      <c r="L4" s="26" t="s">
        <v>113</v>
      </c>
      <c r="M4" s="43"/>
      <c r="N4" s="44"/>
      <c r="O4" s="27"/>
    </row>
    <row r="5" spans="1:16" ht="22.8">
      <c r="A5" s="30">
        <v>1</v>
      </c>
      <c r="B5" s="31" t="s">
        <v>114</v>
      </c>
      <c r="C5" s="14" t="s">
        <v>115</v>
      </c>
      <c r="D5" s="14" t="s">
        <v>116</v>
      </c>
      <c r="E5" s="32">
        <v>145266</v>
      </c>
      <c r="F5" s="32">
        <v>134326.1</v>
      </c>
      <c r="G5" s="32">
        <v>10939.899999999994</v>
      </c>
      <c r="H5" s="32">
        <f>E5*0.0045</f>
        <v>653.697</v>
      </c>
      <c r="I5" s="33"/>
      <c r="J5" s="32">
        <f t="shared" ref="J5:J12" si="0">G5*0.075</f>
        <v>820.4924999999995</v>
      </c>
      <c r="K5" s="32">
        <f t="shared" ref="K5:K12" si="1">SUM(H5:J5)</f>
        <v>1474.1894999999995</v>
      </c>
      <c r="L5" s="32">
        <f>K5*0.42</f>
        <v>619.15958999999975</v>
      </c>
      <c r="M5" s="32">
        <v>3000</v>
      </c>
      <c r="N5" s="34" t="s">
        <v>117</v>
      </c>
      <c r="O5" s="24"/>
    </row>
    <row r="6" spans="1:16" ht="22.8">
      <c r="A6" s="30">
        <v>2</v>
      </c>
      <c r="B6" s="31" t="s">
        <v>118</v>
      </c>
      <c r="C6" s="14" t="s">
        <v>119</v>
      </c>
      <c r="D6" s="14" t="s">
        <v>120</v>
      </c>
      <c r="E6" s="32">
        <v>1173154.3700000001</v>
      </c>
      <c r="F6" s="32">
        <v>1149796.6299999999</v>
      </c>
      <c r="G6" s="32">
        <v>23357.740000000224</v>
      </c>
      <c r="H6" s="32">
        <f>E6*0.0045</f>
        <v>5279.194665</v>
      </c>
      <c r="I6" s="33"/>
      <c r="J6" s="32">
        <f t="shared" si="0"/>
        <v>1751.8305000000166</v>
      </c>
      <c r="K6" s="32">
        <f t="shared" si="1"/>
        <v>7031.0251650000164</v>
      </c>
      <c r="L6" s="32">
        <f t="shared" ref="L6:L12" si="2">K6*0.42</f>
        <v>2953.0305693000068</v>
      </c>
      <c r="M6" s="32">
        <v>3000</v>
      </c>
      <c r="N6" s="34" t="s">
        <v>121</v>
      </c>
      <c r="O6" s="24"/>
    </row>
    <row r="7" spans="1:16" ht="22.8">
      <c r="A7" s="30">
        <v>3</v>
      </c>
      <c r="B7" s="31" t="s">
        <v>122</v>
      </c>
      <c r="C7" s="14" t="s">
        <v>123</v>
      </c>
      <c r="D7" s="14" t="s">
        <v>116</v>
      </c>
      <c r="E7" s="32">
        <v>99863.85</v>
      </c>
      <c r="F7" s="32">
        <v>95348.99</v>
      </c>
      <c r="G7" s="32">
        <v>4514.8600000000006</v>
      </c>
      <c r="H7" s="32">
        <f>E7*0.0045</f>
        <v>449.38732499999998</v>
      </c>
      <c r="I7" s="33"/>
      <c r="J7" s="32">
        <f t="shared" si="0"/>
        <v>338.61450000000002</v>
      </c>
      <c r="K7" s="32">
        <f t="shared" si="1"/>
        <v>788.00182500000005</v>
      </c>
      <c r="L7" s="32">
        <f t="shared" si="2"/>
        <v>330.96076650000003</v>
      </c>
      <c r="M7" s="32">
        <v>3000</v>
      </c>
      <c r="N7" s="34" t="s">
        <v>117</v>
      </c>
      <c r="O7" s="24"/>
    </row>
    <row r="8" spans="1:16">
      <c r="A8" s="30">
        <v>5</v>
      </c>
      <c r="B8" s="31" t="s">
        <v>124</v>
      </c>
      <c r="C8" s="14" t="s">
        <v>125</v>
      </c>
      <c r="D8" s="14" t="s">
        <v>120</v>
      </c>
      <c r="E8" s="32">
        <v>2134405.02</v>
      </c>
      <c r="F8" s="32">
        <v>2092001.25</v>
      </c>
      <c r="G8" s="32">
        <v>42403.770000000019</v>
      </c>
      <c r="H8" s="32">
        <f>2000000*0.0045</f>
        <v>9000</v>
      </c>
      <c r="I8" s="32">
        <f>(E8-2000000)*0.004</f>
        <v>537.62008000000003</v>
      </c>
      <c r="J8" s="32">
        <f t="shared" si="0"/>
        <v>3180.2827500000012</v>
      </c>
      <c r="K8" s="32">
        <f t="shared" si="1"/>
        <v>12717.902830000003</v>
      </c>
      <c r="L8" s="32">
        <f t="shared" si="2"/>
        <v>5341.5191886000011</v>
      </c>
      <c r="M8" s="32">
        <f>L8</f>
        <v>5341.5191886000011</v>
      </c>
      <c r="N8" s="35"/>
      <c r="O8" s="25"/>
    </row>
    <row r="9" spans="1:16">
      <c r="A9" s="30">
        <v>6</v>
      </c>
      <c r="B9" s="31" t="s">
        <v>126</v>
      </c>
      <c r="C9" s="14" t="s">
        <v>127</v>
      </c>
      <c r="D9" s="14" t="s">
        <v>120</v>
      </c>
      <c r="E9" s="32">
        <v>4107662.64</v>
      </c>
      <c r="F9" s="32">
        <v>4023563.25</v>
      </c>
      <c r="G9" s="32">
        <v>84099.39000000013</v>
      </c>
      <c r="H9" s="32">
        <f>2000000*0.0045</f>
        <v>9000</v>
      </c>
      <c r="I9" s="32">
        <f>(E9-2000000)*0.004</f>
        <v>8430.65056</v>
      </c>
      <c r="J9" s="32">
        <f t="shared" si="0"/>
        <v>6307.4542500000098</v>
      </c>
      <c r="K9" s="32">
        <f t="shared" si="1"/>
        <v>23738.104810000012</v>
      </c>
      <c r="L9" s="32">
        <f t="shared" si="2"/>
        <v>9970.0040202000037</v>
      </c>
      <c r="M9" s="32">
        <f>L9</f>
        <v>9970.0040202000037</v>
      </c>
      <c r="N9" s="35"/>
      <c r="O9" s="25"/>
    </row>
    <row r="10" spans="1:16">
      <c r="A10" s="30">
        <v>7</v>
      </c>
      <c r="B10" s="31" t="s">
        <v>128</v>
      </c>
      <c r="C10" s="14" t="s">
        <v>129</v>
      </c>
      <c r="D10" s="14" t="s">
        <v>130</v>
      </c>
      <c r="E10" s="32">
        <v>1273262.8700000001</v>
      </c>
      <c r="F10" s="32">
        <v>1204836.3</v>
      </c>
      <c r="G10" s="32">
        <v>68426.570000000065</v>
      </c>
      <c r="H10" s="32">
        <f>E10*0.0045</f>
        <v>5729.6829150000003</v>
      </c>
      <c r="I10" s="32"/>
      <c r="J10" s="32">
        <f t="shared" si="0"/>
        <v>5131.9927500000049</v>
      </c>
      <c r="K10" s="32">
        <f t="shared" si="1"/>
        <v>10861.675665000006</v>
      </c>
      <c r="L10" s="32">
        <f t="shared" si="2"/>
        <v>4561.9037793000025</v>
      </c>
      <c r="M10" s="32">
        <f>L10</f>
        <v>4561.9037793000025</v>
      </c>
      <c r="N10" s="35"/>
      <c r="O10" s="25"/>
    </row>
    <row r="11" spans="1:16">
      <c r="A11" s="30">
        <v>8</v>
      </c>
      <c r="B11" s="31" t="s">
        <v>131</v>
      </c>
      <c r="C11" s="31" t="s">
        <v>132</v>
      </c>
      <c r="D11" s="31" t="s">
        <v>120</v>
      </c>
      <c r="E11" s="32">
        <v>2574509.36</v>
      </c>
      <c r="F11" s="32">
        <v>2574275.14</v>
      </c>
      <c r="G11" s="32">
        <v>234.21999999973923</v>
      </c>
      <c r="H11" s="32">
        <f>2000000*0.0045</f>
        <v>9000</v>
      </c>
      <c r="I11" s="32">
        <f>(E11-2000000)*0.004</f>
        <v>2298.0374399999996</v>
      </c>
      <c r="J11" s="32">
        <f t="shared" si="0"/>
        <v>17.56649999998044</v>
      </c>
      <c r="K11" s="32">
        <f t="shared" si="1"/>
        <v>11315.603939999981</v>
      </c>
      <c r="L11" s="32">
        <f t="shared" si="2"/>
        <v>4752.5536547999918</v>
      </c>
      <c r="M11" s="32">
        <f>L11</f>
        <v>4752.5536547999918</v>
      </c>
      <c r="N11" s="35"/>
      <c r="O11" s="25"/>
    </row>
    <row r="12" spans="1:16" ht="22.8">
      <c r="A12" s="30">
        <v>9</v>
      </c>
      <c r="B12" s="31" t="s">
        <v>133</v>
      </c>
      <c r="C12" s="31" t="s">
        <v>134</v>
      </c>
      <c r="D12" s="14" t="s">
        <v>120</v>
      </c>
      <c r="E12" s="32">
        <v>93716</v>
      </c>
      <c r="F12" s="32">
        <v>90700</v>
      </c>
      <c r="G12" s="32">
        <v>3016</v>
      </c>
      <c r="H12" s="32">
        <f>E12*0.0045</f>
        <v>421.72199999999998</v>
      </c>
      <c r="I12" s="32"/>
      <c r="J12" s="32">
        <f t="shared" si="0"/>
        <v>226.2</v>
      </c>
      <c r="K12" s="32">
        <f t="shared" si="1"/>
        <v>647.92200000000003</v>
      </c>
      <c r="L12" s="32">
        <f t="shared" si="2"/>
        <v>272.12724000000003</v>
      </c>
      <c r="M12" s="32">
        <v>3000</v>
      </c>
      <c r="N12" s="34" t="s">
        <v>117</v>
      </c>
      <c r="O12" s="25"/>
    </row>
    <row r="13" spans="1:16">
      <c r="A13" s="30">
        <v>13</v>
      </c>
      <c r="B13" s="45" t="s">
        <v>135</v>
      </c>
      <c r="C13" s="46"/>
      <c r="D13" s="47"/>
      <c r="E13" s="36">
        <f>SUM(E5:E7,E8:E12)</f>
        <v>11601840.109999999</v>
      </c>
      <c r="F13" s="36">
        <f>SUM(F5:F12)</f>
        <v>11364847.66</v>
      </c>
      <c r="G13" s="36">
        <f>SUM(G5:G12)</f>
        <v>236992.45000000019</v>
      </c>
      <c r="H13" s="48"/>
      <c r="I13" s="48"/>
      <c r="J13" s="48"/>
      <c r="K13" s="48"/>
      <c r="L13" s="48"/>
      <c r="M13" s="48"/>
      <c r="N13" s="37">
        <f>SUM(M5:M12)</f>
        <v>36625.980642900002</v>
      </c>
      <c r="O13" s="35"/>
      <c r="P13" s="25"/>
    </row>
    <row r="14" spans="1:16">
      <c r="A14" s="39"/>
      <c r="B14" s="25"/>
      <c r="C14" s="25"/>
      <c r="D14" s="25"/>
      <c r="E14" s="40"/>
      <c r="F14" s="40"/>
      <c r="G14" s="40"/>
      <c r="H14" s="25"/>
      <c r="I14" s="25"/>
      <c r="J14" s="25"/>
      <c r="K14" s="25"/>
      <c r="L14" s="25"/>
      <c r="M14" s="25"/>
      <c r="N14" s="41"/>
      <c r="O14" s="25"/>
      <c r="P14" s="25"/>
    </row>
    <row r="15" spans="1:16">
      <c r="B15" s="42" t="s">
        <v>180</v>
      </c>
    </row>
    <row r="16" spans="1:16">
      <c r="A16" s="56" t="s">
        <v>179</v>
      </c>
      <c r="B16" s="54" t="s">
        <v>100</v>
      </c>
      <c r="C16" s="54" t="s">
        <v>101</v>
      </c>
      <c r="D16" s="54" t="s">
        <v>102</v>
      </c>
      <c r="E16" s="54" t="s">
        <v>103</v>
      </c>
      <c r="F16" s="54" t="s">
        <v>104</v>
      </c>
      <c r="G16" s="57" t="s">
        <v>105</v>
      </c>
      <c r="H16" s="58"/>
      <c r="I16" s="59"/>
      <c r="J16" s="26" t="s">
        <v>106</v>
      </c>
      <c r="K16" s="26" t="s">
        <v>107</v>
      </c>
      <c r="L16" s="26" t="s">
        <v>108</v>
      </c>
      <c r="M16" s="43" t="s">
        <v>109</v>
      </c>
      <c r="N16" s="44" t="s">
        <v>110</v>
      </c>
    </row>
    <row r="17" spans="1:14">
      <c r="A17" s="56"/>
      <c r="B17" s="55"/>
      <c r="C17" s="55"/>
      <c r="D17" s="55"/>
      <c r="E17" s="55"/>
      <c r="F17" s="55"/>
      <c r="G17" s="26" t="s">
        <v>111</v>
      </c>
      <c r="H17" s="26" t="s">
        <v>112</v>
      </c>
      <c r="I17" s="26" t="s">
        <v>170</v>
      </c>
      <c r="J17" s="28">
        <v>7.4999999999999997E-2</v>
      </c>
      <c r="K17" s="26"/>
      <c r="L17" s="26" t="s">
        <v>167</v>
      </c>
      <c r="M17" s="43"/>
      <c r="N17" s="44"/>
    </row>
    <row r="18" spans="1:14" ht="22.8">
      <c r="A18" s="7">
        <v>1</v>
      </c>
      <c r="B18" s="7" t="s">
        <v>159</v>
      </c>
      <c r="C18" s="10" t="s">
        <v>79</v>
      </c>
      <c r="D18" s="7">
        <v>1054166.67</v>
      </c>
      <c r="E18" s="7">
        <v>1034414.55</v>
      </c>
      <c r="F18" s="7">
        <v>19752.119999999879</v>
      </c>
      <c r="G18" s="32">
        <f>D18*0.0045</f>
        <v>4743.7500149999996</v>
      </c>
      <c r="I18" s="7"/>
      <c r="J18" s="32">
        <f t="shared" ref="J18:J27" si="3">F18*0.075</f>
        <v>1481.4089999999908</v>
      </c>
      <c r="K18" s="32">
        <f>SUM(G18:J18)</f>
        <v>6225.1590149999902</v>
      </c>
      <c r="L18" s="32">
        <f>K18*0.44</f>
        <v>2739.0699665999955</v>
      </c>
      <c r="M18" s="32">
        <v>3000</v>
      </c>
      <c r="N18" s="34" t="s">
        <v>117</v>
      </c>
    </row>
    <row r="19" spans="1:14" ht="22.8">
      <c r="A19" s="7">
        <v>2</v>
      </c>
      <c r="B19" s="7" t="s">
        <v>160</v>
      </c>
      <c r="C19" s="10" t="s">
        <v>79</v>
      </c>
      <c r="D19" s="7">
        <v>933822.35</v>
      </c>
      <c r="E19" s="7">
        <v>899413.8</v>
      </c>
      <c r="F19" s="7">
        <v>34408.54999999993</v>
      </c>
      <c r="G19" s="32">
        <f t="shared" ref="G19:G24" si="4">D19*0.0045</f>
        <v>4202.2005749999998</v>
      </c>
      <c r="H19" s="7"/>
      <c r="I19" s="7"/>
      <c r="J19" s="32">
        <f t="shared" si="3"/>
        <v>2580.6412499999947</v>
      </c>
      <c r="K19" s="32">
        <f t="shared" ref="K19:K27" si="5">SUM(G19:J19)</f>
        <v>6782.8418249999941</v>
      </c>
      <c r="L19" s="32">
        <f t="shared" ref="L19:L26" si="6">K19*0.44</f>
        <v>2984.4504029999976</v>
      </c>
      <c r="M19" s="32">
        <v>3000</v>
      </c>
      <c r="N19" s="34" t="s">
        <v>171</v>
      </c>
    </row>
    <row r="20" spans="1:14" ht="22.8">
      <c r="A20" s="7">
        <v>3</v>
      </c>
      <c r="B20" s="7" t="s">
        <v>161</v>
      </c>
      <c r="C20" s="11" t="s">
        <v>72</v>
      </c>
      <c r="D20" s="7">
        <v>214747.89</v>
      </c>
      <c r="E20" s="7">
        <v>185029.34</v>
      </c>
      <c r="F20" s="7">
        <v>29718.550000000017</v>
      </c>
      <c r="G20" s="32">
        <f t="shared" si="4"/>
        <v>966.36550499999998</v>
      </c>
      <c r="H20" s="7"/>
      <c r="I20" s="7"/>
      <c r="J20" s="32">
        <f t="shared" si="3"/>
        <v>2228.891250000001</v>
      </c>
      <c r="K20" s="32">
        <f t="shared" si="5"/>
        <v>3195.2567550000012</v>
      </c>
      <c r="L20" s="32">
        <f t="shared" si="6"/>
        <v>1405.9129722000005</v>
      </c>
      <c r="M20" s="32">
        <v>3000</v>
      </c>
      <c r="N20" s="34" t="s">
        <v>172</v>
      </c>
    </row>
    <row r="21" spans="1:14" ht="22.8">
      <c r="A21" s="7">
        <v>4</v>
      </c>
      <c r="B21" s="7" t="s">
        <v>162</v>
      </c>
      <c r="C21" s="11" t="s">
        <v>72</v>
      </c>
      <c r="D21" s="7">
        <v>148885.38</v>
      </c>
      <c r="E21" s="7">
        <v>140453.13</v>
      </c>
      <c r="F21" s="7">
        <v>8432.25</v>
      </c>
      <c r="G21" s="32">
        <f t="shared" si="4"/>
        <v>669.98420999999996</v>
      </c>
      <c r="H21" s="7"/>
      <c r="I21" s="7"/>
      <c r="J21" s="32">
        <f t="shared" si="3"/>
        <v>632.41874999999993</v>
      </c>
      <c r="K21" s="32">
        <f t="shared" si="5"/>
        <v>1302.4029599999999</v>
      </c>
      <c r="L21" s="32">
        <f t="shared" si="6"/>
        <v>573.05730239999991</v>
      </c>
      <c r="M21" s="32">
        <v>3000</v>
      </c>
      <c r="N21" s="34" t="s">
        <v>173</v>
      </c>
    </row>
    <row r="22" spans="1:14" ht="22.8">
      <c r="A22" s="7">
        <v>5</v>
      </c>
      <c r="B22" s="7" t="s">
        <v>163</v>
      </c>
      <c r="C22" s="11" t="s">
        <v>74</v>
      </c>
      <c r="D22" s="7">
        <v>516198.11</v>
      </c>
      <c r="E22" s="7">
        <v>536086.53</v>
      </c>
      <c r="F22" s="7">
        <v>19888.419999999998</v>
      </c>
      <c r="G22" s="32">
        <f t="shared" si="4"/>
        <v>2322.8914949999998</v>
      </c>
      <c r="H22" s="7"/>
      <c r="I22" s="7"/>
      <c r="J22" s="32">
        <f t="shared" si="3"/>
        <v>1491.6314999999997</v>
      </c>
      <c r="K22" s="32">
        <f t="shared" si="5"/>
        <v>3814.5229949999994</v>
      </c>
      <c r="L22" s="32">
        <f t="shared" si="6"/>
        <v>1678.3901177999996</v>
      </c>
      <c r="M22" s="32">
        <v>3000</v>
      </c>
      <c r="N22" s="34" t="s">
        <v>174</v>
      </c>
    </row>
    <row r="23" spans="1:14" ht="22.8">
      <c r="A23" s="7">
        <v>6</v>
      </c>
      <c r="B23" s="7" t="s">
        <v>164</v>
      </c>
      <c r="C23" s="38" t="s">
        <v>79</v>
      </c>
      <c r="D23" s="7">
        <v>354662.88</v>
      </c>
      <c r="E23" s="7">
        <v>349374.37</v>
      </c>
      <c r="F23" s="7">
        <v>5288.5100000000093</v>
      </c>
      <c r="G23" s="32">
        <f t="shared" si="4"/>
        <v>1595.9829599999998</v>
      </c>
      <c r="H23" s="7"/>
      <c r="I23" s="7"/>
      <c r="J23" s="32">
        <f t="shared" si="3"/>
        <v>396.63825000000071</v>
      </c>
      <c r="K23" s="32">
        <f t="shared" si="5"/>
        <v>1992.6212100000005</v>
      </c>
      <c r="L23" s="32">
        <f t="shared" si="6"/>
        <v>876.7533324000002</v>
      </c>
      <c r="M23" s="32">
        <v>3000</v>
      </c>
      <c r="N23" s="34" t="s">
        <v>175</v>
      </c>
    </row>
    <row r="24" spans="1:14" ht="22.8">
      <c r="A24" s="7">
        <v>7</v>
      </c>
      <c r="B24" s="7" t="s">
        <v>165</v>
      </c>
      <c r="C24" s="7" t="s">
        <v>74</v>
      </c>
      <c r="D24" s="7">
        <v>974280.65</v>
      </c>
      <c r="E24" s="7">
        <v>971783.44</v>
      </c>
      <c r="F24" s="7">
        <v>2497.2100000000792</v>
      </c>
      <c r="G24" s="32">
        <f t="shared" si="4"/>
        <v>4384.262925</v>
      </c>
      <c r="H24" s="7"/>
      <c r="I24" s="7"/>
      <c r="J24" s="32">
        <f t="shared" si="3"/>
        <v>187.29075000000594</v>
      </c>
      <c r="K24" s="32">
        <f t="shared" si="5"/>
        <v>4571.5536750000056</v>
      </c>
      <c r="L24" s="32">
        <f t="shared" si="6"/>
        <v>2011.4836170000024</v>
      </c>
      <c r="M24" s="32">
        <v>3000</v>
      </c>
      <c r="N24" s="34" t="s">
        <v>176</v>
      </c>
    </row>
    <row r="25" spans="1:14" ht="22.8">
      <c r="A25" s="7">
        <v>8</v>
      </c>
      <c r="B25" s="7" t="s">
        <v>166</v>
      </c>
      <c r="C25" s="7" t="s">
        <v>74</v>
      </c>
      <c r="D25" s="7">
        <v>1194214.45</v>
      </c>
      <c r="E25" s="7">
        <v>1192061.3899999999</v>
      </c>
      <c r="F25" s="7">
        <v>2153.0600000000559</v>
      </c>
      <c r="G25" s="32">
        <f>D25*0.0045</f>
        <v>5373.9650249999995</v>
      </c>
      <c r="H25" s="7"/>
      <c r="I25" s="7"/>
      <c r="J25" s="32">
        <f t="shared" si="3"/>
        <v>161.47950000000418</v>
      </c>
      <c r="K25" s="32">
        <f t="shared" si="5"/>
        <v>5535.4445250000035</v>
      </c>
      <c r="L25" s="32">
        <f t="shared" si="6"/>
        <v>2435.5955910000016</v>
      </c>
      <c r="M25" s="32">
        <v>3000</v>
      </c>
      <c r="N25" s="34" t="s">
        <v>177</v>
      </c>
    </row>
    <row r="26" spans="1:14" ht="22.8">
      <c r="A26" s="7">
        <v>9</v>
      </c>
      <c r="B26" s="7" t="s">
        <v>168</v>
      </c>
      <c r="C26" s="7" t="s">
        <v>120</v>
      </c>
      <c r="D26" s="7">
        <v>834746.48</v>
      </c>
      <c r="E26" s="7">
        <v>820963.15</v>
      </c>
      <c r="F26" s="7">
        <f>D26-E26</f>
        <v>13783.329999999958</v>
      </c>
      <c r="G26" s="32">
        <f>D26*0.0045</f>
        <v>3756.3591599999995</v>
      </c>
      <c r="H26" s="7"/>
      <c r="I26" s="7"/>
      <c r="J26" s="32">
        <f t="shared" si="3"/>
        <v>1033.7497499999968</v>
      </c>
      <c r="K26" s="32">
        <f t="shared" si="5"/>
        <v>4790.1089099999963</v>
      </c>
      <c r="L26" s="32">
        <f t="shared" si="6"/>
        <v>2107.6479203999984</v>
      </c>
      <c r="M26" s="32">
        <v>3000</v>
      </c>
      <c r="N26" s="34" t="s">
        <v>178</v>
      </c>
    </row>
    <row r="27" spans="1:14">
      <c r="A27" s="7">
        <v>10</v>
      </c>
      <c r="B27" s="7" t="s">
        <v>169</v>
      </c>
      <c r="C27" s="7" t="s">
        <v>120</v>
      </c>
      <c r="D27" s="7">
        <v>7723637.8300000001</v>
      </c>
      <c r="E27" s="7">
        <v>7701945.71</v>
      </c>
      <c r="F27" s="7">
        <f>D27-E27</f>
        <v>21692.120000000112</v>
      </c>
      <c r="G27" s="32">
        <v>9000</v>
      </c>
      <c r="H27" s="32">
        <v>12000</v>
      </c>
      <c r="I27" s="32">
        <f>(D27-5000000)*0.0035</f>
        <v>9532.7324050000007</v>
      </c>
      <c r="J27" s="32">
        <f t="shared" si="3"/>
        <v>1626.9090000000083</v>
      </c>
      <c r="K27" s="32">
        <f t="shared" si="5"/>
        <v>32159.641405000009</v>
      </c>
      <c r="L27" s="32">
        <f>K27*0.44</f>
        <v>14150.242218200005</v>
      </c>
      <c r="M27" s="32">
        <v>14150.242218200005</v>
      </c>
      <c r="N27" s="7"/>
    </row>
    <row r="28" spans="1:14">
      <c r="J28" s="32"/>
      <c r="K28" s="32"/>
      <c r="L28" s="32"/>
      <c r="M28" s="32"/>
      <c r="N28" s="37"/>
    </row>
  </sheetData>
  <mergeCells count="23">
    <mergeCell ref="A16:A17"/>
    <mergeCell ref="M16:M17"/>
    <mergeCell ref="N16:N17"/>
    <mergeCell ref="G16:I16"/>
    <mergeCell ref="B16:B17"/>
    <mergeCell ref="C16:C17"/>
    <mergeCell ref="D16:D17"/>
    <mergeCell ref="E16:E17"/>
    <mergeCell ref="F16:F17"/>
    <mergeCell ref="M3:M4"/>
    <mergeCell ref="N3:N4"/>
    <mergeCell ref="B13:D13"/>
    <mergeCell ref="H13:M13"/>
    <mergeCell ref="A1:N1"/>
    <mergeCell ref="M2:N2"/>
    <mergeCell ref="A3:A4"/>
    <mergeCell ref="B3:B4"/>
    <mergeCell ref="C3:C4"/>
    <mergeCell ref="D3:D4"/>
    <mergeCell ref="E3:E4"/>
    <mergeCell ref="F3:F4"/>
    <mergeCell ref="G3:G4"/>
    <mergeCell ref="H3:I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金马威-费用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2019-03-18T02:49:07Z</dcterms:modified>
</cp:coreProperties>
</file>